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90" windowWidth="15195" windowHeight="11760" activeTab="1"/>
  </bookViews>
  <sheets>
    <sheet name="Kommentarer" sheetId="9" r:id="rId1"/>
    <sheet name="Sammanfattning" sheetId="2" r:id="rId2"/>
    <sheet name="Elitserien" sheetId="5" r:id="rId3"/>
    <sheet name="Div 1" sheetId="10" r:id="rId4"/>
    <sheet name="10-manna" sheetId="3" r:id="rId5"/>
    <sheet name="Europacupen" sheetId="7" r:id="rId6"/>
  </sheets>
  <calcPr calcId="125725"/>
</workbook>
</file>

<file path=xl/calcChain.xml><?xml version="1.0" encoding="utf-8"?>
<calcChain xmlns="http://schemas.openxmlformats.org/spreadsheetml/2006/main">
  <c r="G31" i="2"/>
  <c r="M31"/>
  <c r="I31" s="1"/>
  <c r="H9"/>
  <c r="I9"/>
  <c r="I7"/>
  <c r="C31"/>
  <c r="G9"/>
  <c r="G20"/>
  <c r="G19"/>
  <c r="G18"/>
  <c r="H20"/>
  <c r="H19"/>
  <c r="H18"/>
  <c r="G6"/>
  <c r="G5"/>
  <c r="H5"/>
  <c r="H4"/>
  <c r="G4"/>
  <c r="F18"/>
  <c r="D20"/>
  <c r="D19"/>
  <c r="D18"/>
  <c r="C20"/>
  <c r="C19"/>
  <c r="C18"/>
  <c r="B20"/>
  <c r="B19"/>
  <c r="B18"/>
  <c r="K11"/>
  <c r="B6"/>
  <c r="D20" i="7"/>
  <c r="E27"/>
  <c r="E13"/>
  <c r="D25"/>
  <c r="D11"/>
  <c r="D5"/>
  <c r="D12" i="3"/>
  <c r="E10"/>
  <c r="D5"/>
  <c r="E32" i="10"/>
  <c r="D30"/>
  <c r="D29"/>
  <c r="D19"/>
  <c r="E33"/>
  <c r="E31"/>
  <c r="F20" i="2" s="1"/>
  <c r="C30" i="10"/>
  <c r="E29"/>
  <c r="E28"/>
  <c r="E22"/>
  <c r="E21"/>
  <c r="E20"/>
  <c r="F19" i="2" s="1"/>
  <c r="C19" i="10"/>
  <c r="E18"/>
  <c r="E17"/>
  <c r="E11"/>
  <c r="E10"/>
  <c r="E9"/>
  <c r="D8"/>
  <c r="C8"/>
  <c r="E7"/>
  <c r="E6"/>
  <c r="E5"/>
  <c r="D35" i="5"/>
  <c r="D23"/>
  <c r="E37"/>
  <c r="E26"/>
  <c r="D20"/>
  <c r="E13"/>
  <c r="E9"/>
  <c r="D10"/>
  <c r="E33"/>
  <c r="E34"/>
  <c r="E32"/>
  <c r="D6" i="2" s="1"/>
  <c r="C10" i="5"/>
  <c r="E10" s="1"/>
  <c r="C23"/>
  <c r="E23" s="1"/>
  <c r="E5" i="2" s="1"/>
  <c r="C35" i="5"/>
  <c r="C11" i="7"/>
  <c r="E11" s="1"/>
  <c r="E9" i="2" s="1"/>
  <c r="E8" i="3"/>
  <c r="E9"/>
  <c r="E11"/>
  <c r="C25" i="7"/>
  <c r="E25" s="1"/>
  <c r="E5"/>
  <c r="E21"/>
  <c r="E26"/>
  <c r="E20"/>
  <c r="E22"/>
  <c r="E23"/>
  <c r="E24"/>
  <c r="E6"/>
  <c r="E12"/>
  <c r="E8"/>
  <c r="E9"/>
  <c r="E7"/>
  <c r="E10"/>
  <c r="E21" i="5"/>
  <c r="E25"/>
  <c r="E12"/>
  <c r="E7"/>
  <c r="E7" i="3"/>
  <c r="E5"/>
  <c r="D27" i="2" s="1"/>
  <c r="C12" i="3"/>
  <c r="E12" s="1"/>
  <c r="E27" i="2" s="1"/>
  <c r="E6" i="5"/>
  <c r="C4" i="2" s="1"/>
  <c r="E8" i="5"/>
  <c r="E20"/>
  <c r="E22"/>
  <c r="C6" i="2"/>
  <c r="E5" i="5"/>
  <c r="D4" i="2" s="1"/>
  <c r="E19" i="5"/>
  <c r="E11"/>
  <c r="F4" i="2" s="1"/>
  <c r="E24" i="5"/>
  <c r="F5" i="2" s="1"/>
  <c r="E36" i="5"/>
  <c r="F6" i="2" s="1"/>
  <c r="E6" i="3"/>
  <c r="E13"/>
  <c r="B5" i="2"/>
  <c r="B4"/>
  <c r="G7" l="1"/>
  <c r="G21"/>
  <c r="H31"/>
  <c r="H7"/>
  <c r="H21"/>
  <c r="E35" i="5"/>
  <c r="E6" i="2" s="1"/>
  <c r="K6" s="1"/>
  <c r="D21"/>
  <c r="C9"/>
  <c r="K9" s="1"/>
  <c r="D31"/>
  <c r="E15" i="3"/>
  <c r="E19" i="10"/>
  <c r="E30"/>
  <c r="E20" i="2" s="1"/>
  <c r="K20" s="1"/>
  <c r="E8" i="10"/>
  <c r="E35"/>
  <c r="E28" i="5"/>
  <c r="C5" i="2"/>
  <c r="E31"/>
  <c r="E29" i="7"/>
  <c r="E15"/>
  <c r="D9" i="2"/>
  <c r="E15" i="5"/>
  <c r="E4" i="2"/>
  <c r="K4" s="1"/>
  <c r="F7"/>
  <c r="K12"/>
  <c r="F21"/>
  <c r="C27"/>
  <c r="K27" s="1"/>
  <c r="D5"/>
  <c r="K31" l="1"/>
  <c r="K5"/>
  <c r="E39" i="5"/>
  <c r="E13" i="10"/>
  <c r="E18" i="2"/>
  <c r="K18" s="1"/>
  <c r="E24" i="10"/>
  <c r="E19" i="2"/>
  <c r="K19" s="1"/>
  <c r="K33"/>
  <c r="C7"/>
  <c r="E7"/>
  <c r="C21"/>
  <c r="D7"/>
  <c r="A1" i="5"/>
  <c r="K7" i="2" l="1"/>
  <c r="A1" i="10"/>
  <c r="E21" i="2"/>
  <c r="K21" s="1"/>
  <c r="K23" s="1"/>
  <c r="K14"/>
  <c r="C36" l="1"/>
</calcChain>
</file>

<file path=xl/sharedStrings.xml><?xml version="1.0" encoding="utf-8"?>
<sst xmlns="http://schemas.openxmlformats.org/spreadsheetml/2006/main" count="210" uniqueCount="59">
  <si>
    <t>Skoghall</t>
  </si>
  <si>
    <t>Uppsala</t>
  </si>
  <si>
    <t>Flyg</t>
  </si>
  <si>
    <t>Bilhyra</t>
  </si>
  <si>
    <t>Bensin</t>
  </si>
  <si>
    <t>Tåg</t>
  </si>
  <si>
    <t>Kost</t>
  </si>
  <si>
    <t>Kostnad</t>
  </si>
  <si>
    <t>Pris</t>
  </si>
  <si>
    <t>Antal</t>
  </si>
  <si>
    <t>Totalt</t>
  </si>
  <si>
    <t>Extra</t>
  </si>
  <si>
    <t>Ersättning</t>
  </si>
  <si>
    <t>Datum</t>
  </si>
  <si>
    <t>Resor</t>
  </si>
  <si>
    <t>Logi</t>
  </si>
  <si>
    <t>Plats</t>
  </si>
  <si>
    <t>10-manna-SM</t>
  </si>
  <si>
    <t>Totalt alla lagspel</t>
  </si>
  <si>
    <t>13-16 sep</t>
  </si>
  <si>
    <t>Europacupen</t>
  </si>
  <si>
    <t>Matkostnad/dag:</t>
  </si>
  <si>
    <t>Avgifter</t>
  </si>
  <si>
    <t>A-laget</t>
  </si>
  <si>
    <t>Utv-laget</t>
  </si>
  <si>
    <t>Prispengar</t>
  </si>
  <si>
    <t>Inomhus</t>
  </si>
  <si>
    <t>Damlaget</t>
  </si>
  <si>
    <t>Summa:</t>
  </si>
  <si>
    <t>15-17 feb</t>
  </si>
  <si>
    <t>Träningsavgift</t>
  </si>
  <si>
    <t>Larsen</t>
  </si>
  <si>
    <t>Övrigt</t>
  </si>
  <si>
    <t>Flyganslutningar</t>
  </si>
  <si>
    <t>€</t>
  </si>
  <si>
    <t>Tantogården</t>
  </si>
  <si>
    <t>26 sep-5 okt</t>
  </si>
  <si>
    <t>Tyresö</t>
  </si>
  <si>
    <t>Övernattningsbil</t>
  </si>
  <si>
    <t>ToR-bil</t>
  </si>
  <si>
    <t>Hotell</t>
  </si>
  <si>
    <t>Kollektivt</t>
  </si>
  <si>
    <t>ToR-bilar</t>
  </si>
  <si>
    <t>Ev Hotell TP &amp; ML</t>
  </si>
  <si>
    <t>Larzza + Pölder</t>
  </si>
  <si>
    <t>Ev värdar</t>
  </si>
  <si>
    <t>MunktellArenan</t>
  </si>
  <si>
    <t>Djulö</t>
  </si>
  <si>
    <t>13-16 maj</t>
  </si>
  <si>
    <t>10-13 juni</t>
  </si>
  <si>
    <t>22-25 juli</t>
  </si>
  <si>
    <t>2-5 september</t>
  </si>
  <si>
    <t>Ev 1 hotellrum</t>
  </si>
  <si>
    <t>9-12 september</t>
  </si>
  <si>
    <t>Flyg ARN</t>
  </si>
  <si>
    <t>Flyg CPH</t>
  </si>
  <si>
    <t>Hässleholm</t>
  </si>
  <si>
    <t>Sv cupen</t>
  </si>
  <si>
    <t>Startavgift</t>
  </si>
</sst>
</file>

<file path=xl/styles.xml><?xml version="1.0" encoding="utf-8"?>
<styleSheet xmlns="http://schemas.openxmlformats.org/spreadsheetml/2006/main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  <numFmt numFmtId="166" formatCode="#,##0\ &quot;kr&quot;"/>
    <numFmt numFmtId="172" formatCode="[$€-2]\ #,##0"/>
  </numFmts>
  <fonts count="10">
    <font>
      <sz val="10"/>
      <name val="Arial"/>
    </font>
    <font>
      <sz val="10"/>
      <name val="Arial"/>
    </font>
    <font>
      <sz val="8"/>
      <name val="Arial"/>
    </font>
    <font>
      <sz val="20"/>
      <name val="Arial"/>
    </font>
    <font>
      <sz val="26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42" fontId="1" fillId="0" borderId="0" xfId="1" applyNumberFormat="1"/>
    <xf numFmtId="0" fontId="1" fillId="0" borderId="0" xfId="1" applyNumberForma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2" fontId="1" fillId="0" borderId="0" xfId="1" applyNumberFormat="1" applyAlignment="1">
      <alignment horizontal="center"/>
    </xf>
    <xf numFmtId="165" fontId="4" fillId="0" borderId="0" xfId="1" applyNumberFormat="1" applyFont="1"/>
    <xf numFmtId="0" fontId="4" fillId="0" borderId="0" xfId="0" applyFont="1" applyAlignment="1">
      <alignment horizontal="center"/>
    </xf>
    <xf numFmtId="42" fontId="1" fillId="0" borderId="0" xfId="1" applyNumberFormat="1" applyFont="1" applyAlignment="1">
      <alignment horizontal="center"/>
    </xf>
    <xf numFmtId="44" fontId="1" fillId="0" borderId="0" xfId="1"/>
    <xf numFmtId="165" fontId="1" fillId="0" borderId="0" xfId="1" applyNumberFormat="1" applyAlignment="1">
      <alignment horizontal="center"/>
    </xf>
    <xf numFmtId="44" fontId="1" fillId="0" borderId="0" xfId="1" applyAlignment="1">
      <alignment horizontal="center"/>
    </xf>
    <xf numFmtId="44" fontId="1" fillId="0" borderId="0" xfId="1" applyFont="1" applyAlignment="1">
      <alignment horizontal="center"/>
    </xf>
    <xf numFmtId="165" fontId="1" fillId="0" borderId="0" xfId="1" applyNumberFormat="1"/>
    <xf numFmtId="0" fontId="1" fillId="0" borderId="0" xfId="1" applyNumberFormat="1" applyFont="1"/>
    <xf numFmtId="0" fontId="4" fillId="0" borderId="0" xfId="0" applyNumberFormat="1" applyFont="1"/>
    <xf numFmtId="0" fontId="0" fillId="0" borderId="0" xfId="0" applyNumberFormat="1"/>
    <xf numFmtId="0" fontId="0" fillId="0" borderId="0" xfId="0" applyNumberFormat="1" applyAlignment="1"/>
    <xf numFmtId="0" fontId="6" fillId="0" borderId="0" xfId="0" applyFont="1"/>
    <xf numFmtId="42" fontId="1" fillId="0" borderId="0" xfId="1" applyNumberFormat="1" applyFont="1"/>
    <xf numFmtId="165" fontId="1" fillId="0" borderId="0" xfId="1" applyNumberFormat="1" applyFont="1"/>
    <xf numFmtId="0" fontId="6" fillId="0" borderId="1" xfId="0" applyFont="1" applyBorder="1"/>
    <xf numFmtId="0" fontId="0" fillId="0" borderId="2" xfId="0" applyNumberFormat="1" applyBorder="1" applyAlignment="1"/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5" fillId="0" borderId="4" xfId="0" applyFont="1" applyBorder="1"/>
    <xf numFmtId="0" fontId="5" fillId="0" borderId="0" xfId="0" applyNumberFormat="1" applyFont="1" applyBorder="1" applyAlignment="1"/>
    <xf numFmtId="165" fontId="5" fillId="0" borderId="0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0" fontId="0" fillId="0" borderId="4" xfId="0" applyBorder="1"/>
    <xf numFmtId="0" fontId="0" fillId="0" borderId="0" xfId="0" applyNumberFormat="1" applyBorder="1" applyAlignment="1"/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6" xfId="0" applyBorder="1"/>
    <xf numFmtId="0" fontId="0" fillId="0" borderId="7" xfId="0" applyNumberFormat="1" applyBorder="1" applyAlignment="1"/>
    <xf numFmtId="165" fontId="0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6" fillId="0" borderId="2" xfId="0" applyNumberFormat="1" applyFont="1" applyBorder="1" applyAlignment="1"/>
    <xf numFmtId="165" fontId="6" fillId="0" borderId="2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7" fillId="0" borderId="9" xfId="0" applyFont="1" applyBorder="1"/>
    <xf numFmtId="0" fontId="0" fillId="0" borderId="0" xfId="0" applyBorder="1"/>
    <xf numFmtId="0" fontId="0" fillId="0" borderId="10" xfId="0" applyNumberFormat="1" applyBorder="1" applyAlignment="1"/>
    <xf numFmtId="165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Border="1" applyAlignment="1">
      <alignment horizontal="right"/>
    </xf>
    <xf numFmtId="42" fontId="0" fillId="0" borderId="0" xfId="1" applyNumberFormat="1" applyFont="1"/>
    <xf numFmtId="42" fontId="6" fillId="0" borderId="0" xfId="1" applyNumberFormat="1" applyFont="1"/>
    <xf numFmtId="42" fontId="5" fillId="0" borderId="0" xfId="1" applyNumberFormat="1" applyFont="1" applyFill="1" applyBorder="1" applyAlignment="1">
      <alignment horizontal="center"/>
    </xf>
    <xf numFmtId="42" fontId="0" fillId="0" borderId="0" xfId="1" applyNumberFormat="1" applyFont="1" applyAlignment="1">
      <alignment horizontal="center"/>
    </xf>
    <xf numFmtId="166" fontId="1" fillId="0" borderId="0" xfId="1" applyNumberFormat="1" applyAlignment="1">
      <alignment horizontal="right"/>
    </xf>
    <xf numFmtId="166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42" fontId="0" fillId="0" borderId="0" xfId="0" applyNumberFormat="1"/>
    <xf numFmtId="17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/>
    <xf numFmtId="165" fontId="6" fillId="0" borderId="9" xfId="1" applyNumberFormat="1" applyFont="1" applyBorder="1" applyAlignment="1">
      <alignment horizontal="center"/>
    </xf>
    <xf numFmtId="165" fontId="6" fillId="0" borderId="11" xfId="1" applyNumberFormat="1" applyFont="1" applyBorder="1" applyAlignment="1">
      <alignment horizontal="center"/>
    </xf>
    <xf numFmtId="42" fontId="3" fillId="0" borderId="0" xfId="1" applyNumberFormat="1" applyFont="1" applyAlignment="1">
      <alignment horizontal="center"/>
    </xf>
    <xf numFmtId="44" fontId="3" fillId="0" borderId="0" xfId="1" applyFont="1" applyAlignment="1">
      <alignment horizontal="center"/>
    </xf>
    <xf numFmtId="0" fontId="0" fillId="0" borderId="0" xfId="1" applyNumberFormat="1" applyFont="1"/>
    <xf numFmtId="0" fontId="9" fillId="0" borderId="0" xfId="0" applyNumberFormat="1" applyFont="1" applyBorder="1" applyAlignment="1"/>
    <xf numFmtId="165" fontId="9" fillId="0" borderId="0" xfId="1" applyNumberFormat="1" applyFont="1" applyBorder="1" applyAlignment="1">
      <alignment horizontal="center"/>
    </xf>
    <xf numFmtId="44" fontId="0" fillId="0" borderId="0" xfId="1" applyNumberFormat="1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165" fontId="9" fillId="0" borderId="7" xfId="1" applyNumberFormat="1" applyFont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cols>
    <col min="1" max="1" width="13.42578125" customWidth="1"/>
    <col min="2" max="2" width="72.28515625" customWidth="1"/>
  </cols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tabSelected="1" workbookViewId="0"/>
  </sheetViews>
  <sheetFormatPr defaultRowHeight="12.75"/>
  <cols>
    <col min="1" max="1" width="16.140625" customWidth="1"/>
    <col min="2" max="2" width="15.85546875" style="21" customWidth="1"/>
    <col min="3" max="3" width="10.7109375" style="6" customWidth="1"/>
    <col min="4" max="4" width="11.28515625" style="6" customWidth="1"/>
    <col min="5" max="5" width="9.85546875" style="6" bestFit="1" customWidth="1"/>
    <col min="6" max="10" width="10.7109375" style="6" customWidth="1"/>
    <col min="11" max="11" width="12" style="6" customWidth="1"/>
    <col min="12" max="12" width="5.85546875" customWidth="1"/>
    <col min="13" max="13" width="12.5703125" style="49" customWidth="1"/>
    <col min="14" max="14" width="17.28515625" customWidth="1"/>
    <col min="15" max="15" width="7.7109375" customWidth="1"/>
  </cols>
  <sheetData>
    <row r="1" spans="1:15" ht="13.5" thickBot="1"/>
    <row r="2" spans="1:15" s="22" customFormat="1" ht="18">
      <c r="A2" s="25" t="s">
        <v>23</v>
      </c>
      <c r="B2" s="41"/>
      <c r="C2" s="42"/>
      <c r="D2" s="42"/>
      <c r="E2" s="42"/>
      <c r="F2" s="42"/>
      <c r="G2" s="42"/>
      <c r="H2" s="42"/>
      <c r="I2" s="42"/>
      <c r="J2" s="42"/>
      <c r="K2" s="43"/>
      <c r="M2" s="50"/>
    </row>
    <row r="3" spans="1:15">
      <c r="A3" s="29" t="s">
        <v>13</v>
      </c>
      <c r="B3" s="30" t="s">
        <v>16</v>
      </c>
      <c r="C3" s="31" t="s">
        <v>14</v>
      </c>
      <c r="D3" s="31" t="s">
        <v>15</v>
      </c>
      <c r="E3" s="31" t="s">
        <v>6</v>
      </c>
      <c r="F3" s="31" t="s">
        <v>12</v>
      </c>
      <c r="G3" s="31" t="s">
        <v>32</v>
      </c>
      <c r="H3" s="31" t="s">
        <v>22</v>
      </c>
      <c r="I3" s="31" t="s">
        <v>58</v>
      </c>
      <c r="J3" s="31" t="s">
        <v>25</v>
      </c>
      <c r="K3" s="32" t="s">
        <v>10</v>
      </c>
      <c r="M3" s="51"/>
      <c r="N3" s="47" t="s">
        <v>21</v>
      </c>
      <c r="O3" s="5">
        <v>220</v>
      </c>
    </row>
    <row r="4" spans="1:15">
      <c r="A4" t="s">
        <v>48</v>
      </c>
      <c r="B4" s="34" t="str">
        <f>Elitserien!A3</f>
        <v>Tyresö</v>
      </c>
      <c r="C4" s="35">
        <f>SUM(Elitserien!E6:E9)</f>
        <v>4100</v>
      </c>
      <c r="D4" s="35">
        <f>SUM(Elitserien!E5:E5)</f>
        <v>8100</v>
      </c>
      <c r="E4" s="35">
        <f>Elitserien!E10</f>
        <v>5280</v>
      </c>
      <c r="F4" s="35">
        <f>Elitserien!E11</f>
        <v>3000</v>
      </c>
      <c r="G4" s="66">
        <f>Elitserien!E13</f>
        <v>1000</v>
      </c>
      <c r="H4" s="35">
        <f>Elitserien!E12</f>
        <v>1200</v>
      </c>
      <c r="I4" s="35">
        <v>13000</v>
      </c>
      <c r="J4" s="35"/>
      <c r="K4" s="32">
        <f t="shared" ref="K4:K6" si="0">SUM(C4:J4)</f>
        <v>35680</v>
      </c>
    </row>
    <row r="5" spans="1:15">
      <c r="A5" t="s">
        <v>49</v>
      </c>
      <c r="B5" s="34" t="str">
        <f>Elitserien!A17</f>
        <v>Tantogården</v>
      </c>
      <c r="C5" s="35">
        <f>SUM(Elitserien!E20:E22)</f>
        <v>4772</v>
      </c>
      <c r="D5" s="35">
        <f>SUM(Elitserien!E19:E19)</f>
        <v>2700</v>
      </c>
      <c r="E5" s="35">
        <f>Elitserien!E23</f>
        <v>6160</v>
      </c>
      <c r="F5" s="35">
        <f>Elitserien!E24</f>
        <v>3500</v>
      </c>
      <c r="G5" s="35">
        <f>Elitserien!E26</f>
        <v>1000</v>
      </c>
      <c r="H5" s="35">
        <f>Elitserien!E25</f>
        <v>1200</v>
      </c>
      <c r="I5" s="35"/>
      <c r="J5" s="35"/>
      <c r="K5" s="32">
        <f t="shared" si="0"/>
        <v>19332</v>
      </c>
    </row>
    <row r="6" spans="1:15">
      <c r="A6" t="s">
        <v>50</v>
      </c>
      <c r="B6" s="34" t="str">
        <f>Elitserien!A30</f>
        <v>Uppsala</v>
      </c>
      <c r="C6" s="35">
        <f>SUM(Elitserien!E33:E34)</f>
        <v>1700</v>
      </c>
      <c r="D6" s="35">
        <f>SUM(Elitserien!E32:E32)</f>
        <v>300</v>
      </c>
      <c r="E6" s="35">
        <f>Elitserien!E35</f>
        <v>6160</v>
      </c>
      <c r="F6" s="35">
        <f>Elitserien!E36</f>
        <v>3500</v>
      </c>
      <c r="G6" s="35">
        <f>Elitserien!E37</f>
        <v>1000</v>
      </c>
      <c r="H6" s="35"/>
      <c r="I6" s="35"/>
      <c r="J6" s="35"/>
      <c r="K6" s="32">
        <f t="shared" si="0"/>
        <v>12660</v>
      </c>
    </row>
    <row r="7" spans="1:15">
      <c r="A7" s="33"/>
      <c r="B7" s="30" t="s">
        <v>28</v>
      </c>
      <c r="C7" s="31">
        <f>SUM(C4:C6)</f>
        <v>10572</v>
      </c>
      <c r="D7" s="31">
        <f>SUM(D4:D6)</f>
        <v>11100</v>
      </c>
      <c r="E7" s="31">
        <f>SUM(E4:E6)</f>
        <v>17600</v>
      </c>
      <c r="F7" s="31">
        <f>SUM(F4:F6)</f>
        <v>10000</v>
      </c>
      <c r="G7" s="31">
        <f>SUM(G4:G6)</f>
        <v>3000</v>
      </c>
      <c r="H7" s="31">
        <f>SUM(H4:H6)</f>
        <v>2400</v>
      </c>
      <c r="I7" s="31">
        <f>SUM(I4:I6)</f>
        <v>13000</v>
      </c>
      <c r="J7" s="31">
        <v>-15000</v>
      </c>
      <c r="K7" s="32">
        <f>SUM(C7:J7)</f>
        <v>52672</v>
      </c>
      <c r="M7" s="52"/>
    </row>
    <row r="8" spans="1:15">
      <c r="A8" s="33"/>
      <c r="B8" s="34"/>
      <c r="C8" s="35"/>
      <c r="D8" s="35"/>
      <c r="E8" s="35"/>
      <c r="F8" s="35"/>
      <c r="G8" s="35"/>
      <c r="H8" s="48"/>
      <c r="I8" s="48"/>
      <c r="J8" s="48"/>
      <c r="K8" s="36"/>
    </row>
    <row r="9" spans="1:15">
      <c r="A9" s="33" t="s">
        <v>36</v>
      </c>
      <c r="B9" s="34" t="s">
        <v>20</v>
      </c>
      <c r="C9" s="35">
        <f>SUM(Europacupen!E6:E10)+Europacupen!E12</f>
        <v>28780</v>
      </c>
      <c r="D9" s="35">
        <f>SUM(Europacupen!E5:E5)</f>
        <v>32400</v>
      </c>
      <c r="E9" s="35">
        <f>Europacupen!E11</f>
        <v>15840</v>
      </c>
      <c r="F9" s="35"/>
      <c r="G9" s="35">
        <f>Europacupen!E13</f>
        <v>2000</v>
      </c>
      <c r="H9" s="35">
        <f>3*8*2*M9</f>
        <v>489.59999999999997</v>
      </c>
      <c r="I9" s="35">
        <f>(60*7+35)*M9</f>
        <v>4641</v>
      </c>
      <c r="J9" s="35">
        <v>-15000</v>
      </c>
      <c r="K9" s="32">
        <f>SUM(C9:J9)</f>
        <v>69150.600000000006</v>
      </c>
      <c r="L9" s="68" t="s">
        <v>34</v>
      </c>
      <c r="M9" s="67">
        <v>10.199999999999999</v>
      </c>
    </row>
    <row r="10" spans="1:15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2"/>
    </row>
    <row r="11" spans="1:15">
      <c r="A11" s="33"/>
      <c r="B11" s="65" t="s">
        <v>57</v>
      </c>
      <c r="C11" s="35"/>
      <c r="D11" s="35"/>
      <c r="E11" s="35"/>
      <c r="F11" s="35"/>
      <c r="G11" s="35"/>
      <c r="H11" s="35"/>
      <c r="I11" s="35"/>
      <c r="J11" s="35"/>
      <c r="K11" s="32">
        <f>SUM(C11:H11)-J11</f>
        <v>0</v>
      </c>
    </row>
    <row r="12" spans="1:15">
      <c r="A12" s="33" t="s">
        <v>29</v>
      </c>
      <c r="B12" s="34" t="s">
        <v>26</v>
      </c>
      <c r="C12" s="35"/>
      <c r="D12" s="35"/>
      <c r="E12" s="35"/>
      <c r="F12" s="35"/>
      <c r="G12" s="35"/>
      <c r="H12" s="35"/>
      <c r="I12" s="35"/>
      <c r="J12" s="35"/>
      <c r="K12" s="32">
        <f>SUM(C12:H12)-J12</f>
        <v>0</v>
      </c>
      <c r="M12" s="6"/>
    </row>
    <row r="13" spans="1:15">
      <c r="A13" s="33"/>
      <c r="B13" s="34"/>
      <c r="C13" s="35"/>
      <c r="D13" s="35"/>
      <c r="E13" s="35"/>
      <c r="F13" s="35"/>
      <c r="G13" s="35"/>
      <c r="H13" s="48"/>
      <c r="I13" s="48"/>
      <c r="J13" s="48"/>
      <c r="K13" s="36"/>
    </row>
    <row r="14" spans="1:15" ht="13.5" thickBot="1">
      <c r="A14" s="37"/>
      <c r="B14" s="38"/>
      <c r="C14" s="70"/>
      <c r="D14" s="70"/>
      <c r="E14" s="70"/>
      <c r="F14" s="70"/>
      <c r="G14" s="70"/>
      <c r="H14" s="70"/>
      <c r="I14" s="70"/>
      <c r="J14" s="70"/>
      <c r="K14" s="40">
        <f>K7+K9+K12</f>
        <v>121822.6</v>
      </c>
    </row>
    <row r="15" spans="1:15" ht="13.5" thickBot="1"/>
    <row r="16" spans="1:15" ht="18">
      <c r="A16" s="25" t="s">
        <v>24</v>
      </c>
      <c r="B16" s="26"/>
      <c r="C16" s="27"/>
      <c r="D16" s="27"/>
      <c r="E16" s="27"/>
      <c r="F16" s="27"/>
      <c r="G16" s="27"/>
      <c r="H16" s="27"/>
      <c r="I16" s="27"/>
      <c r="J16" s="27"/>
      <c r="K16" s="28"/>
    </row>
    <row r="17" spans="1:13">
      <c r="A17" s="29" t="s">
        <v>13</v>
      </c>
      <c r="B17" s="30" t="s">
        <v>16</v>
      </c>
      <c r="C17" s="31" t="s">
        <v>14</v>
      </c>
      <c r="D17" s="31" t="s">
        <v>15</v>
      </c>
      <c r="E17" s="31" t="s">
        <v>6</v>
      </c>
      <c r="F17" s="31" t="s">
        <v>12</v>
      </c>
      <c r="G17" s="31" t="s">
        <v>32</v>
      </c>
      <c r="H17" s="31" t="s">
        <v>22</v>
      </c>
      <c r="I17" s="31" t="s">
        <v>58</v>
      </c>
      <c r="J17" s="31" t="s">
        <v>25</v>
      </c>
      <c r="K17" s="32" t="s">
        <v>10</v>
      </c>
    </row>
    <row r="18" spans="1:13">
      <c r="A18" t="s">
        <v>48</v>
      </c>
      <c r="B18" s="34" t="str">
        <f>'Div 1'!A3</f>
        <v>MunktellArenan</v>
      </c>
      <c r="C18" s="35">
        <f>SUM('Div 1'!E6:E7)</f>
        <v>1008</v>
      </c>
      <c r="D18" s="35">
        <f>'Div 1'!E5</f>
        <v>7650</v>
      </c>
      <c r="E18" s="35">
        <f>'Div 1'!E8</f>
        <v>5280</v>
      </c>
      <c r="F18" s="35">
        <f>'Div 1'!E9</f>
        <v>3000</v>
      </c>
      <c r="G18" s="35">
        <f>'Div 1'!E11</f>
        <v>1000</v>
      </c>
      <c r="H18" s="35">
        <f>'Div 1'!E10</f>
        <v>1200</v>
      </c>
      <c r="I18" s="35">
        <v>10000</v>
      </c>
      <c r="J18" s="35"/>
      <c r="K18" s="32">
        <f t="shared" ref="K18:K20" si="1">SUM(C18:J18)</f>
        <v>29138</v>
      </c>
    </row>
    <row r="19" spans="1:13">
      <c r="A19" t="s">
        <v>49</v>
      </c>
      <c r="B19" s="34" t="str">
        <f>'Div 1'!A15</f>
        <v>Djulö</v>
      </c>
      <c r="C19" s="35">
        <f>SUM('Div 1'!E18)</f>
        <v>1584</v>
      </c>
      <c r="D19" s="35">
        <f>'Div 1'!E17</f>
        <v>7650</v>
      </c>
      <c r="E19" s="35">
        <f>'Div 1'!E19</f>
        <v>5280</v>
      </c>
      <c r="F19" s="35">
        <f>'Div 1'!E20</f>
        <v>3000</v>
      </c>
      <c r="G19" s="35">
        <f>'Div 1'!E22</f>
        <v>1000</v>
      </c>
      <c r="H19" s="35">
        <f>'Div 1'!E21</f>
        <v>1200</v>
      </c>
      <c r="I19" s="35"/>
      <c r="J19" s="35"/>
      <c r="K19" s="32">
        <f t="shared" si="1"/>
        <v>19714</v>
      </c>
    </row>
    <row r="20" spans="1:13">
      <c r="A20" t="s">
        <v>51</v>
      </c>
      <c r="B20" s="34" t="str">
        <f>'Div 1'!A26</f>
        <v>Tantogården</v>
      </c>
      <c r="C20" s="35">
        <f>SUM('Div 1'!E29)</f>
        <v>3072</v>
      </c>
      <c r="D20" s="35">
        <f>'Div 1'!E28</f>
        <v>2700</v>
      </c>
      <c r="E20" s="35">
        <f>'Div 1'!E30</f>
        <v>5280</v>
      </c>
      <c r="F20" s="35">
        <f>'Div 1'!E31</f>
        <v>3000</v>
      </c>
      <c r="G20" s="35">
        <f>'Div 1'!E33</f>
        <v>1000</v>
      </c>
      <c r="H20" s="35">
        <f>'Div 1'!E32</f>
        <v>1200</v>
      </c>
      <c r="I20" s="35"/>
      <c r="J20" s="35"/>
      <c r="K20" s="32">
        <f t="shared" si="1"/>
        <v>16252</v>
      </c>
    </row>
    <row r="21" spans="1:13">
      <c r="A21" s="33"/>
      <c r="B21" s="30" t="s">
        <v>28</v>
      </c>
      <c r="C21" s="31">
        <f>SUM(C18:C20)</f>
        <v>5664</v>
      </c>
      <c r="D21" s="31">
        <f>SUM(D18:D20)</f>
        <v>18000</v>
      </c>
      <c r="E21" s="31">
        <f>SUM(E18:E20)</f>
        <v>15840</v>
      </c>
      <c r="F21" s="31">
        <f>SUM(F18:F20)</f>
        <v>9000</v>
      </c>
      <c r="G21" s="31">
        <f>SUM(G18:G20)</f>
        <v>3000</v>
      </c>
      <c r="H21" s="31">
        <f>SUM(H18:H20)</f>
        <v>3600</v>
      </c>
      <c r="I21" s="35"/>
      <c r="J21" s="35"/>
      <c r="K21" s="32">
        <f>SUM(C21:H21)-J21</f>
        <v>55104</v>
      </c>
    </row>
    <row r="22" spans="1:13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2"/>
    </row>
    <row r="23" spans="1:13" ht="13.5" thickBot="1">
      <c r="A23" s="37"/>
      <c r="B23" s="38"/>
      <c r="C23" s="39"/>
      <c r="D23" s="39"/>
      <c r="E23" s="39"/>
      <c r="F23" s="39"/>
      <c r="G23" s="39"/>
      <c r="H23" s="39"/>
      <c r="I23" s="39"/>
      <c r="J23" s="39"/>
      <c r="K23" s="40">
        <f>K21</f>
        <v>55104</v>
      </c>
    </row>
    <row r="24" spans="1:13" ht="13.5" thickBot="1"/>
    <row r="25" spans="1:13" ht="18">
      <c r="A25" s="25" t="s">
        <v>17</v>
      </c>
      <c r="B25" s="26"/>
      <c r="C25" s="27"/>
      <c r="D25" s="27"/>
      <c r="E25" s="27"/>
      <c r="F25" s="27"/>
      <c r="G25" s="27"/>
      <c r="H25" s="27"/>
      <c r="I25" s="27"/>
      <c r="J25" s="27"/>
      <c r="K25" s="28"/>
    </row>
    <row r="26" spans="1:13">
      <c r="A26" s="29" t="s">
        <v>13</v>
      </c>
      <c r="B26" s="30" t="s">
        <v>16</v>
      </c>
      <c r="C26" s="31" t="s">
        <v>14</v>
      </c>
      <c r="D26" s="31" t="s">
        <v>15</v>
      </c>
      <c r="E26" s="31" t="s">
        <v>6</v>
      </c>
      <c r="F26" s="31" t="s">
        <v>22</v>
      </c>
      <c r="G26" s="31"/>
      <c r="H26" s="31"/>
      <c r="I26" s="31"/>
      <c r="J26" s="31"/>
      <c r="K26" s="32" t="s">
        <v>10</v>
      </c>
    </row>
    <row r="27" spans="1:13" ht="13.5" thickBot="1">
      <c r="A27" s="37" t="s">
        <v>19</v>
      </c>
      <c r="B27" s="38" t="s">
        <v>0</v>
      </c>
      <c r="C27" s="39">
        <f>SUM('10-manna'!E6:E11)</f>
        <v>9560</v>
      </c>
      <c r="D27" s="39">
        <f>'10-manna'!E5</f>
        <v>18000</v>
      </c>
      <c r="E27" s="39">
        <f>'10-manna'!E12</f>
        <v>9680</v>
      </c>
      <c r="F27" s="39">
        <v>3000</v>
      </c>
      <c r="G27" s="39"/>
      <c r="H27" s="39"/>
      <c r="I27" s="39"/>
      <c r="J27" s="39"/>
      <c r="K27" s="40">
        <f>SUM(C27:H27)</f>
        <v>40240</v>
      </c>
    </row>
    <row r="28" spans="1:13" ht="13.5" thickBot="1"/>
    <row r="29" spans="1:13" ht="18">
      <c r="A29" s="25" t="s">
        <v>27</v>
      </c>
      <c r="B29" s="26"/>
      <c r="C29" s="27"/>
      <c r="D29" s="27"/>
      <c r="E29" s="27"/>
      <c r="F29" s="27"/>
      <c r="G29" s="27"/>
      <c r="H29" s="27"/>
      <c r="I29" s="27"/>
      <c r="J29" s="27"/>
      <c r="K29" s="28"/>
      <c r="L29" s="45"/>
    </row>
    <row r="30" spans="1:13">
      <c r="A30" s="29" t="s">
        <v>13</v>
      </c>
      <c r="B30" s="30" t="s">
        <v>16</v>
      </c>
      <c r="C30" s="31" t="s">
        <v>14</v>
      </c>
      <c r="D30" s="31" t="s">
        <v>15</v>
      </c>
      <c r="E30" s="31" t="s">
        <v>6</v>
      </c>
      <c r="F30" s="31" t="s">
        <v>12</v>
      </c>
      <c r="G30" s="31" t="s">
        <v>32</v>
      </c>
      <c r="H30" s="31" t="s">
        <v>22</v>
      </c>
      <c r="I30" s="31" t="s">
        <v>58</v>
      </c>
      <c r="J30" s="31" t="s">
        <v>25</v>
      </c>
      <c r="K30" s="32" t="s">
        <v>10</v>
      </c>
      <c r="L30" s="45"/>
    </row>
    <row r="31" spans="1:13">
      <c r="A31" s="33" t="s">
        <v>36</v>
      </c>
      <c r="B31" s="34" t="s">
        <v>20</v>
      </c>
      <c r="C31" s="35">
        <f>SUM(Europacupen!E21:E24)+Elitserien!E26</f>
        <v>14280</v>
      </c>
      <c r="D31" s="35">
        <f>SUM(Europacupen!E20:E20)</f>
        <v>16200</v>
      </c>
      <c r="E31" s="35">
        <f>Europacupen!E25</f>
        <v>7920</v>
      </c>
      <c r="F31" s="35"/>
      <c r="G31" s="35">
        <f>Europacupen!E27</f>
        <v>1000</v>
      </c>
      <c r="H31" s="35">
        <f>3*4*2*M31</f>
        <v>244.79999999999998</v>
      </c>
      <c r="I31" s="35">
        <f>60*4*M31</f>
        <v>2448</v>
      </c>
      <c r="J31" s="35">
        <v>-10000</v>
      </c>
      <c r="K31" s="32">
        <f>SUM(C31:J31)</f>
        <v>32092.800000000003</v>
      </c>
      <c r="L31" s="69" t="s">
        <v>34</v>
      </c>
      <c r="M31" s="67">
        <f>M9</f>
        <v>10.199999999999999</v>
      </c>
    </row>
    <row r="32" spans="1:1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6"/>
      <c r="L32" s="45"/>
    </row>
    <row r="33" spans="1:12" ht="13.5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40">
        <f>K31</f>
        <v>32092.800000000003</v>
      </c>
      <c r="L33" s="45"/>
    </row>
    <row r="35" spans="1:12" ht="13.5" thickBot="1"/>
    <row r="36" spans="1:12" ht="18.75" thickBot="1">
      <c r="A36" s="44" t="s">
        <v>18</v>
      </c>
      <c r="B36" s="46"/>
      <c r="C36" s="60">
        <f>K14+K23+K27+K33</f>
        <v>249259.40000000002</v>
      </c>
      <c r="D36" s="61"/>
    </row>
  </sheetData>
  <mergeCells count="1">
    <mergeCell ref="C36:D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1"/>
  <sheetViews>
    <sheetView workbookViewId="0"/>
  </sheetViews>
  <sheetFormatPr defaultRowHeight="12.75"/>
  <cols>
    <col min="1" max="1" width="12" customWidth="1"/>
    <col min="2" max="2" width="25.28515625" style="20" customWidth="1"/>
    <col min="3" max="3" width="9.28515625" style="17" customWidth="1"/>
    <col min="4" max="4" width="12" style="7" customWidth="1"/>
    <col min="5" max="5" width="11.85546875" style="3" customWidth="1"/>
    <col min="6" max="6" width="9.140625" style="9"/>
    <col min="7" max="7" width="26.28515625" customWidth="1"/>
    <col min="8" max="8" width="10.28515625" customWidth="1"/>
    <col min="9" max="9" width="15.85546875" style="53" customWidth="1"/>
    <col min="10" max="10" width="24.5703125" customWidth="1"/>
    <col min="11" max="11" width="8.7109375" style="14" customWidth="1"/>
    <col min="12" max="12" width="6.5703125" style="7" customWidth="1"/>
    <col min="13" max="13" width="9.5703125" style="15" customWidth="1"/>
    <col min="17" max="17" width="9.85546875" style="13" bestFit="1" customWidth="1"/>
  </cols>
  <sheetData>
    <row r="1" spans="1:9" ht="33">
      <c r="A1" s="2" t="str">
        <f>CONCATENATE("Elitserien (",E15+E28+E39+E51, " kr)")</f>
        <v>Elitserien (54672 kr)</v>
      </c>
      <c r="B1" s="19"/>
      <c r="C1" s="10"/>
      <c r="D1" s="11"/>
    </row>
    <row r="3" spans="1:9" s="1" customFormat="1" ht="25.5">
      <c r="A3" s="62" t="s">
        <v>37</v>
      </c>
      <c r="B3" s="62"/>
      <c r="C3" s="62"/>
      <c r="D3" s="62"/>
      <c r="E3" s="62"/>
      <c r="F3" s="8"/>
      <c r="I3" s="54"/>
    </row>
    <row r="4" spans="1:9">
      <c r="A4" t="s">
        <v>48</v>
      </c>
      <c r="C4" s="14" t="s">
        <v>8</v>
      </c>
      <c r="D4" s="7" t="s">
        <v>9</v>
      </c>
      <c r="E4" s="16" t="s">
        <v>10</v>
      </c>
      <c r="F4" s="12" t="s">
        <v>11</v>
      </c>
    </row>
    <row r="5" spans="1:9">
      <c r="A5" t="s">
        <v>15</v>
      </c>
      <c r="B5" s="20" t="s">
        <v>40</v>
      </c>
      <c r="C5" s="17">
        <v>900</v>
      </c>
      <c r="D5" s="7">
        <v>9</v>
      </c>
      <c r="E5" s="9">
        <f>C5*D5+F5</f>
        <v>8100</v>
      </c>
    </row>
    <row r="6" spans="1:9">
      <c r="A6" t="s">
        <v>4</v>
      </c>
      <c r="B6" s="20" t="s">
        <v>38</v>
      </c>
      <c r="C6" s="17">
        <v>24</v>
      </c>
      <c r="D6" s="7">
        <v>30</v>
      </c>
      <c r="E6" s="9">
        <f t="shared" ref="E6:E13" si="0">C6*D6</f>
        <v>720</v>
      </c>
    </row>
    <row r="7" spans="1:9">
      <c r="A7" t="s">
        <v>4</v>
      </c>
      <c r="B7" s="20" t="s">
        <v>39</v>
      </c>
      <c r="C7" s="17">
        <v>24</v>
      </c>
      <c r="D7" s="7">
        <v>70</v>
      </c>
      <c r="E7" s="9">
        <f t="shared" si="0"/>
        <v>1680</v>
      </c>
    </row>
    <row r="8" spans="1:9">
      <c r="A8" t="s">
        <v>2</v>
      </c>
      <c r="B8" s="20" t="s">
        <v>31</v>
      </c>
      <c r="C8" s="17">
        <v>1200</v>
      </c>
      <c r="D8" s="7">
        <v>1</v>
      </c>
      <c r="E8" s="9">
        <f t="shared" si="0"/>
        <v>1200</v>
      </c>
    </row>
    <row r="9" spans="1:9">
      <c r="A9" t="s">
        <v>41</v>
      </c>
      <c r="B9" s="20" t="s">
        <v>44</v>
      </c>
      <c r="C9" s="17">
        <v>500</v>
      </c>
      <c r="D9" s="7">
        <v>1</v>
      </c>
      <c r="E9" s="9">
        <f t="shared" si="0"/>
        <v>500</v>
      </c>
    </row>
    <row r="10" spans="1:9">
      <c r="A10" t="s">
        <v>6</v>
      </c>
      <c r="C10" s="17">
        <f>Sammanfattning!$O$3</f>
        <v>220</v>
      </c>
      <c r="D10" s="7">
        <f>6*4</f>
        <v>24</v>
      </c>
      <c r="E10" s="9">
        <f t="shared" si="0"/>
        <v>5280</v>
      </c>
    </row>
    <row r="11" spans="1:9">
      <c r="A11" t="s">
        <v>12</v>
      </c>
      <c r="C11" s="17">
        <v>250</v>
      </c>
      <c r="D11" s="7">
        <v>12</v>
      </c>
      <c r="E11" s="3">
        <f t="shared" si="0"/>
        <v>3000</v>
      </c>
    </row>
    <row r="12" spans="1:9">
      <c r="A12" t="s">
        <v>30</v>
      </c>
      <c r="C12" s="17">
        <v>1200</v>
      </c>
      <c r="D12" s="7">
        <v>1</v>
      </c>
      <c r="E12" s="3">
        <f t="shared" si="0"/>
        <v>1200</v>
      </c>
    </row>
    <row r="13" spans="1:9">
      <c r="A13" t="s">
        <v>32</v>
      </c>
      <c r="C13" s="17">
        <v>1000</v>
      </c>
      <c r="D13" s="7">
        <v>1</v>
      </c>
      <c r="E13" s="3">
        <f t="shared" si="0"/>
        <v>1000</v>
      </c>
    </row>
    <row r="15" spans="1:9">
      <c r="A15" t="s">
        <v>7</v>
      </c>
      <c r="E15" s="3">
        <f>SUM(E5:E14)</f>
        <v>22680</v>
      </c>
      <c r="G15" s="3"/>
    </row>
    <row r="17" spans="1:18" ht="25.5">
      <c r="A17" s="63" t="s">
        <v>35</v>
      </c>
      <c r="B17" s="63"/>
      <c r="C17" s="63"/>
      <c r="D17" s="63"/>
      <c r="E17" s="63"/>
      <c r="G17" s="3"/>
      <c r="I17" s="55"/>
      <c r="J17" s="13"/>
      <c r="K17"/>
      <c r="L17" s="14"/>
      <c r="M17" s="7"/>
      <c r="N17" s="15"/>
      <c r="Q17"/>
      <c r="R17" s="13"/>
    </row>
    <row r="18" spans="1:18">
      <c r="A18" t="s">
        <v>49</v>
      </c>
      <c r="B18" s="18"/>
      <c r="C18" s="14" t="s">
        <v>8</v>
      </c>
      <c r="D18" s="7" t="s">
        <v>9</v>
      </c>
      <c r="E18" s="16" t="s">
        <v>10</v>
      </c>
      <c r="F18" s="12" t="s">
        <v>11</v>
      </c>
      <c r="G18" s="3"/>
      <c r="I18" s="55"/>
      <c r="J18" s="13"/>
      <c r="K18"/>
      <c r="L18" s="14"/>
      <c r="M18" s="7"/>
      <c r="N18" s="15"/>
      <c r="Q18"/>
      <c r="R18" s="13"/>
    </row>
    <row r="19" spans="1:18">
      <c r="A19" t="s">
        <v>15</v>
      </c>
      <c r="B19" s="20" t="s">
        <v>43</v>
      </c>
      <c r="C19" s="17">
        <v>900</v>
      </c>
      <c r="D19" s="7">
        <v>3</v>
      </c>
      <c r="E19" s="9">
        <f>C19*D19</f>
        <v>2700</v>
      </c>
      <c r="I19" s="55"/>
      <c r="J19" s="13"/>
      <c r="K19"/>
      <c r="L19" s="14"/>
      <c r="M19" s="7"/>
      <c r="N19" s="15"/>
      <c r="Q19"/>
      <c r="R19" s="13"/>
    </row>
    <row r="20" spans="1:18">
      <c r="A20" t="s">
        <v>4</v>
      </c>
      <c r="B20" s="64" t="s">
        <v>42</v>
      </c>
      <c r="C20" s="17">
        <v>24</v>
      </c>
      <c r="D20" s="7">
        <f>16*2*4</f>
        <v>128</v>
      </c>
      <c r="E20" s="9">
        <f t="shared" ref="E20:E26" si="1">C20*D20</f>
        <v>3072</v>
      </c>
      <c r="G20" s="3"/>
      <c r="I20" s="55"/>
      <c r="J20" s="13"/>
      <c r="K20"/>
      <c r="L20" s="14"/>
      <c r="M20" s="7"/>
      <c r="N20" s="15"/>
      <c r="Q20"/>
      <c r="R20" s="13"/>
    </row>
    <row r="21" spans="1:18">
      <c r="A21" t="s">
        <v>2</v>
      </c>
      <c r="B21" s="18" t="s">
        <v>31</v>
      </c>
      <c r="C21" s="17">
        <v>1200</v>
      </c>
      <c r="D21" s="7">
        <v>1</v>
      </c>
      <c r="E21" s="9">
        <f t="shared" si="1"/>
        <v>1200</v>
      </c>
      <c r="G21" s="3"/>
      <c r="I21" s="55"/>
      <c r="J21" s="13"/>
      <c r="K21"/>
      <c r="L21" s="14"/>
      <c r="M21" s="7"/>
      <c r="N21" s="15"/>
      <c r="Q21"/>
      <c r="R21" s="13"/>
    </row>
    <row r="22" spans="1:18">
      <c r="A22" t="s">
        <v>41</v>
      </c>
      <c r="B22" s="20" t="s">
        <v>44</v>
      </c>
      <c r="C22" s="17">
        <v>500</v>
      </c>
      <c r="D22" s="7">
        <v>1</v>
      </c>
      <c r="E22" s="9">
        <f t="shared" si="1"/>
        <v>500</v>
      </c>
      <c r="G22" s="3"/>
      <c r="I22" s="55"/>
      <c r="J22" s="13"/>
      <c r="K22"/>
      <c r="L22" s="14"/>
      <c r="M22" s="7"/>
      <c r="N22" s="15"/>
      <c r="Q22"/>
      <c r="R22" s="13"/>
    </row>
    <row r="23" spans="1:18">
      <c r="A23" t="s">
        <v>6</v>
      </c>
      <c r="B23" s="4"/>
      <c r="C23" s="17">
        <f>Sammanfattning!$O$3</f>
        <v>220</v>
      </c>
      <c r="D23" s="7">
        <f>4*7</f>
        <v>28</v>
      </c>
      <c r="E23" s="9">
        <f t="shared" si="1"/>
        <v>6160</v>
      </c>
      <c r="G23" s="3"/>
      <c r="I23" s="55"/>
      <c r="J23" s="13"/>
      <c r="K23"/>
      <c r="L23" s="14"/>
      <c r="M23" s="7"/>
      <c r="N23" s="15"/>
      <c r="Q23"/>
      <c r="R23" s="13"/>
    </row>
    <row r="24" spans="1:18">
      <c r="A24" t="s">
        <v>12</v>
      </c>
      <c r="C24" s="17">
        <v>250</v>
      </c>
      <c r="D24" s="7">
        <v>14</v>
      </c>
      <c r="E24" s="3">
        <f t="shared" si="1"/>
        <v>3500</v>
      </c>
      <c r="G24" s="3"/>
      <c r="I24" s="55"/>
      <c r="J24" s="13"/>
      <c r="K24"/>
      <c r="L24" s="14"/>
      <c r="M24" s="7"/>
      <c r="N24" s="15"/>
      <c r="Q24"/>
      <c r="R24" s="13"/>
    </row>
    <row r="25" spans="1:18">
      <c r="A25" t="s">
        <v>30</v>
      </c>
      <c r="C25" s="17">
        <v>1200</v>
      </c>
      <c r="D25" s="7">
        <v>1</v>
      </c>
      <c r="E25" s="3">
        <f t="shared" si="1"/>
        <v>1200</v>
      </c>
      <c r="G25" s="3"/>
      <c r="I25" s="55"/>
      <c r="J25" s="13"/>
      <c r="K25"/>
      <c r="L25" s="14"/>
      <c r="M25" s="7"/>
      <c r="N25" s="15"/>
      <c r="Q25"/>
      <c r="R25" s="13"/>
    </row>
    <row r="26" spans="1:18">
      <c r="A26" t="s">
        <v>32</v>
      </c>
      <c r="C26" s="17">
        <v>1000</v>
      </c>
      <c r="D26" s="7">
        <v>1</v>
      </c>
      <c r="E26" s="3">
        <f t="shared" si="1"/>
        <v>1000</v>
      </c>
      <c r="G26" s="3"/>
      <c r="I26" s="55"/>
      <c r="J26" s="13"/>
      <c r="K26"/>
      <c r="L26" s="14"/>
      <c r="M26" s="7"/>
      <c r="N26" s="15"/>
      <c r="Q26"/>
      <c r="R26" s="13"/>
    </row>
    <row r="27" spans="1:18">
      <c r="B27" s="4"/>
      <c r="G27" s="3"/>
      <c r="I27" s="55"/>
      <c r="J27" s="13"/>
      <c r="K27"/>
      <c r="L27" s="14"/>
      <c r="M27" s="7"/>
      <c r="N27" s="15"/>
      <c r="Q27"/>
      <c r="R27" s="13"/>
    </row>
    <row r="28" spans="1:18">
      <c r="A28" t="s">
        <v>7</v>
      </c>
      <c r="B28" s="4"/>
      <c r="E28" s="3">
        <f>SUM(E19:E27)</f>
        <v>19332</v>
      </c>
      <c r="G28" s="3"/>
      <c r="I28" s="55"/>
      <c r="J28" s="13"/>
      <c r="K28"/>
      <c r="L28" s="14"/>
      <c r="M28" s="7"/>
      <c r="N28" s="15"/>
      <c r="Q28"/>
      <c r="R28" s="13"/>
    </row>
    <row r="29" spans="1:18">
      <c r="E29"/>
      <c r="G29" s="3"/>
      <c r="I29" s="55"/>
      <c r="J29" s="13"/>
      <c r="K29"/>
      <c r="L29" s="14"/>
      <c r="M29" s="7"/>
      <c r="N29" s="15"/>
      <c r="Q29"/>
      <c r="R29" s="13"/>
    </row>
    <row r="30" spans="1:18" ht="25.5">
      <c r="A30" s="63" t="s">
        <v>1</v>
      </c>
      <c r="B30" s="63"/>
      <c r="C30" s="63"/>
      <c r="D30" s="63"/>
      <c r="E30" s="63"/>
      <c r="G30" s="3"/>
      <c r="I30" s="55"/>
      <c r="J30" s="13"/>
      <c r="K30"/>
      <c r="L30" s="14"/>
      <c r="M30" s="7"/>
      <c r="N30" s="15"/>
      <c r="Q30"/>
      <c r="R30" s="13"/>
    </row>
    <row r="31" spans="1:18">
      <c r="A31" t="s">
        <v>50</v>
      </c>
      <c r="C31" s="14" t="s">
        <v>8</v>
      </c>
      <c r="D31" s="7" t="s">
        <v>9</v>
      </c>
      <c r="E31" s="16" t="s">
        <v>10</v>
      </c>
      <c r="F31" s="12" t="s">
        <v>11</v>
      </c>
      <c r="G31" s="3"/>
      <c r="I31" s="55"/>
      <c r="J31" s="13"/>
      <c r="K31"/>
      <c r="L31" s="14"/>
      <c r="M31" s="7"/>
      <c r="N31" s="15"/>
      <c r="Q31"/>
      <c r="R31" s="13"/>
    </row>
    <row r="32" spans="1:18">
      <c r="A32" t="s">
        <v>15</v>
      </c>
      <c r="B32" s="64" t="s">
        <v>45</v>
      </c>
      <c r="C32" s="17">
        <v>50</v>
      </c>
      <c r="D32" s="7">
        <v>6</v>
      </c>
      <c r="E32" s="9">
        <f>C32*D32</f>
        <v>300</v>
      </c>
      <c r="G32" s="3"/>
      <c r="I32" s="55"/>
      <c r="J32" s="13"/>
      <c r="K32"/>
      <c r="L32" s="14"/>
      <c r="M32" s="7"/>
      <c r="N32" s="15"/>
      <c r="Q32"/>
      <c r="R32" s="13"/>
    </row>
    <row r="33" spans="1:18">
      <c r="A33" t="s">
        <v>2</v>
      </c>
      <c r="B33" s="20" t="s">
        <v>31</v>
      </c>
      <c r="C33" s="14">
        <v>1200</v>
      </c>
      <c r="D33" s="7">
        <v>1</v>
      </c>
      <c r="E33" s="9">
        <f>C33*D33+F33</f>
        <v>1200</v>
      </c>
      <c r="F33" s="12"/>
      <c r="G33" s="3"/>
      <c r="I33" s="55"/>
      <c r="J33" s="13"/>
      <c r="K33"/>
      <c r="L33" s="14"/>
      <c r="M33" s="7"/>
      <c r="N33" s="15"/>
      <c r="Q33"/>
      <c r="R33" s="13"/>
    </row>
    <row r="34" spans="1:18">
      <c r="A34" t="s">
        <v>5</v>
      </c>
      <c r="B34" s="64" t="s">
        <v>44</v>
      </c>
      <c r="C34" s="17">
        <v>500</v>
      </c>
      <c r="D34" s="7">
        <v>1</v>
      </c>
      <c r="E34" s="9">
        <f t="shared" ref="E34:E37" si="2">C34*D34</f>
        <v>500</v>
      </c>
      <c r="G34" s="3"/>
      <c r="I34" s="55"/>
      <c r="J34" s="13"/>
      <c r="K34"/>
      <c r="L34" s="14"/>
      <c r="M34" s="7"/>
      <c r="N34" s="15"/>
      <c r="Q34"/>
      <c r="R34" s="13"/>
    </row>
    <row r="35" spans="1:18">
      <c r="A35" t="s">
        <v>6</v>
      </c>
      <c r="C35" s="17">
        <f>Sammanfattning!$O$3</f>
        <v>220</v>
      </c>
      <c r="D35" s="7">
        <f>4*7</f>
        <v>28</v>
      </c>
      <c r="E35" s="9">
        <f t="shared" si="2"/>
        <v>6160</v>
      </c>
      <c r="G35" s="3"/>
      <c r="I35" s="55"/>
      <c r="J35" s="13"/>
      <c r="K35"/>
      <c r="L35" s="14"/>
      <c r="M35" s="7"/>
      <c r="N35" s="15"/>
      <c r="Q35"/>
      <c r="R35" s="13"/>
    </row>
    <row r="36" spans="1:18">
      <c r="A36" t="s">
        <v>12</v>
      </c>
      <c r="C36" s="17">
        <v>250</v>
      </c>
      <c r="D36" s="7">
        <v>14</v>
      </c>
      <c r="E36" s="3">
        <f t="shared" si="2"/>
        <v>3500</v>
      </c>
      <c r="G36" s="3"/>
      <c r="I36" s="55"/>
      <c r="J36" s="13"/>
      <c r="K36"/>
      <c r="L36" s="14"/>
      <c r="M36" s="7"/>
      <c r="N36" s="15"/>
      <c r="Q36"/>
      <c r="R36" s="13"/>
    </row>
    <row r="37" spans="1:18">
      <c r="A37" t="s">
        <v>32</v>
      </c>
      <c r="C37" s="17">
        <v>1000</v>
      </c>
      <c r="D37" s="7">
        <v>1</v>
      </c>
      <c r="E37" s="3">
        <f t="shared" si="2"/>
        <v>1000</v>
      </c>
      <c r="G37" s="3"/>
      <c r="I37" s="55"/>
      <c r="J37" s="13"/>
      <c r="K37"/>
      <c r="L37" s="14"/>
      <c r="M37" s="7"/>
      <c r="N37" s="15"/>
      <c r="Q37"/>
      <c r="R37" s="13"/>
    </row>
    <row r="38" spans="1:18">
      <c r="C38" s="14"/>
      <c r="E38" s="9"/>
      <c r="G38" s="3"/>
      <c r="I38" s="55"/>
      <c r="J38" s="13"/>
      <c r="K38"/>
      <c r="L38" s="14"/>
      <c r="M38" s="7"/>
      <c r="N38" s="15"/>
      <c r="Q38"/>
      <c r="R38" s="13"/>
    </row>
    <row r="39" spans="1:18">
      <c r="A39" t="s">
        <v>7</v>
      </c>
      <c r="C39" s="14"/>
      <c r="E39" s="3">
        <f>SUM(E32:E38)</f>
        <v>12660</v>
      </c>
      <c r="G39" s="3"/>
      <c r="I39" s="55"/>
      <c r="J39" s="13"/>
      <c r="K39"/>
      <c r="L39" s="14"/>
      <c r="M39" s="7"/>
      <c r="N39" s="15"/>
      <c r="Q39"/>
      <c r="R39" s="13"/>
    </row>
    <row r="40" spans="1:18">
      <c r="C40" s="14"/>
      <c r="E40" s="15"/>
      <c r="G40" s="3"/>
      <c r="I40" s="55"/>
      <c r="J40" s="13"/>
      <c r="K40"/>
      <c r="L40" s="14"/>
      <c r="M40" s="7"/>
      <c r="N40" s="15"/>
      <c r="Q40"/>
      <c r="R40" s="13"/>
    </row>
    <row r="41" spans="1:18" ht="25.5">
      <c r="A41" s="63"/>
      <c r="B41" s="63"/>
      <c r="C41" s="63"/>
      <c r="D41" s="63"/>
      <c r="E41" s="63"/>
      <c r="G41" s="3"/>
      <c r="I41" s="55"/>
      <c r="J41" s="13"/>
      <c r="K41"/>
      <c r="L41" s="14"/>
      <c r="M41" s="7"/>
      <c r="N41" s="15"/>
      <c r="Q41"/>
      <c r="R41" s="13"/>
    </row>
    <row r="42" spans="1:18">
      <c r="C42" s="14"/>
      <c r="E42" s="16"/>
      <c r="F42" s="12"/>
      <c r="G42" s="3"/>
      <c r="I42" s="55"/>
      <c r="J42" s="13"/>
      <c r="K42"/>
      <c r="L42" s="14"/>
      <c r="M42" s="7"/>
      <c r="N42" s="15"/>
      <c r="Q42"/>
      <c r="R42" s="13"/>
    </row>
    <row r="43" spans="1:18">
      <c r="C43" s="24"/>
      <c r="E43" s="9"/>
      <c r="G43" s="23"/>
      <c r="I43" s="55"/>
      <c r="J43" s="13"/>
      <c r="K43"/>
      <c r="L43" s="14"/>
      <c r="M43" s="7"/>
      <c r="N43" s="15"/>
      <c r="Q43"/>
      <c r="R43" s="13"/>
    </row>
    <row r="44" spans="1:18">
      <c r="E44" s="9"/>
      <c r="G44" s="3"/>
      <c r="I44" s="55"/>
      <c r="J44" s="13"/>
      <c r="K44"/>
      <c r="L44" s="14"/>
      <c r="M44" s="7"/>
      <c r="N44" s="15"/>
      <c r="Q44"/>
      <c r="R44" s="13"/>
    </row>
    <row r="45" spans="1:18">
      <c r="E45" s="9"/>
      <c r="G45" s="3"/>
      <c r="I45" s="55"/>
      <c r="J45" s="13"/>
      <c r="K45"/>
      <c r="L45" s="14"/>
      <c r="M45" s="7"/>
      <c r="N45" s="15"/>
      <c r="Q45"/>
      <c r="R45" s="13"/>
    </row>
    <row r="46" spans="1:18">
      <c r="E46" s="9"/>
      <c r="G46" s="23"/>
      <c r="I46" s="55"/>
      <c r="J46" s="13"/>
      <c r="K46"/>
      <c r="L46" s="14"/>
      <c r="M46" s="7"/>
      <c r="N46" s="15"/>
      <c r="Q46"/>
      <c r="R46" s="13"/>
    </row>
    <row r="47" spans="1:18">
      <c r="E47" s="9"/>
      <c r="G47" s="3"/>
      <c r="I47" s="55"/>
      <c r="J47" s="13"/>
      <c r="K47"/>
      <c r="L47" s="14"/>
      <c r="M47" s="7"/>
      <c r="N47" s="15"/>
      <c r="Q47"/>
      <c r="R47" s="13"/>
    </row>
    <row r="48" spans="1:18">
      <c r="E48" s="9"/>
      <c r="G48" s="3"/>
      <c r="I48" s="55"/>
      <c r="J48" s="13"/>
      <c r="K48"/>
      <c r="L48" s="14"/>
      <c r="M48" s="7"/>
      <c r="N48" s="15"/>
      <c r="Q48"/>
      <c r="R48" s="13"/>
    </row>
    <row r="49" spans="5:21">
      <c r="G49" s="3"/>
      <c r="I49" s="55"/>
      <c r="J49" s="13"/>
      <c r="K49"/>
      <c r="L49" s="14"/>
      <c r="M49" s="7"/>
      <c r="N49" s="15"/>
      <c r="Q49"/>
      <c r="R49" s="13"/>
    </row>
    <row r="50" spans="5:21">
      <c r="G50" s="3"/>
      <c r="I50" s="55"/>
      <c r="J50" s="13"/>
      <c r="K50"/>
      <c r="L50" s="14"/>
      <c r="M50" s="7"/>
      <c r="N50" s="15"/>
      <c r="Q50"/>
      <c r="R50" s="13"/>
    </row>
    <row r="51" spans="5:21">
      <c r="G51" s="3"/>
      <c r="I51" s="55"/>
      <c r="J51" s="13"/>
      <c r="K51"/>
      <c r="L51" s="14"/>
      <c r="M51" s="7"/>
      <c r="N51" s="15"/>
      <c r="Q51"/>
      <c r="R51" s="13"/>
    </row>
    <row r="52" spans="5:21">
      <c r="G52" s="3"/>
      <c r="I52" s="55"/>
      <c r="J52" s="13"/>
      <c r="K52"/>
      <c r="L52" s="14"/>
      <c r="M52" s="7"/>
      <c r="N52" s="15"/>
      <c r="Q52"/>
      <c r="R52" s="13"/>
    </row>
    <row r="53" spans="5:21">
      <c r="E53" s="4"/>
      <c r="G53" s="3"/>
      <c r="I53" s="55"/>
      <c r="J53" s="13"/>
      <c r="K53"/>
      <c r="L53" s="14"/>
      <c r="M53" s="7"/>
      <c r="N53" s="15"/>
      <c r="Q53"/>
      <c r="R53" s="13"/>
    </row>
    <row r="54" spans="5:21">
      <c r="E54" s="13"/>
      <c r="G54" s="3"/>
      <c r="I54" s="55"/>
      <c r="J54" s="13"/>
      <c r="K54"/>
      <c r="L54" s="14"/>
      <c r="M54" s="7"/>
      <c r="N54" s="15"/>
      <c r="Q54"/>
      <c r="R54" s="13"/>
    </row>
    <row r="55" spans="5:21">
      <c r="E55"/>
      <c r="G55" s="3"/>
      <c r="I55" s="55"/>
      <c r="J55" s="13"/>
      <c r="K55"/>
      <c r="L55" s="14"/>
      <c r="M55" s="7"/>
      <c r="N55" s="15"/>
      <c r="Q55"/>
      <c r="R55" s="13"/>
    </row>
    <row r="56" spans="5:21">
      <c r="E56"/>
      <c r="G56" s="3"/>
      <c r="I56" s="55"/>
      <c r="J56" s="13"/>
      <c r="K56"/>
      <c r="L56" s="14"/>
      <c r="M56" s="7"/>
      <c r="N56" s="15"/>
      <c r="Q56"/>
      <c r="R56" s="13"/>
    </row>
    <row r="57" spans="5:21">
      <c r="E57"/>
      <c r="G57" s="3"/>
      <c r="I57" s="55"/>
      <c r="J57" s="13"/>
      <c r="K57"/>
      <c r="L57" s="14"/>
      <c r="M57" s="7"/>
      <c r="N57" s="15"/>
      <c r="Q57"/>
      <c r="R57" s="13"/>
    </row>
    <row r="58" spans="5:21">
      <c r="E58"/>
      <c r="G58" s="3"/>
      <c r="I58" s="55"/>
      <c r="J58" s="13"/>
      <c r="K58"/>
      <c r="L58" s="14"/>
      <c r="M58" s="7"/>
      <c r="N58" s="15"/>
      <c r="Q58"/>
      <c r="R58" s="13"/>
    </row>
    <row r="59" spans="5:21">
      <c r="E59"/>
      <c r="G59" s="3"/>
      <c r="I59" s="55"/>
      <c r="J59" s="13"/>
      <c r="K59"/>
      <c r="L59" s="14"/>
      <c r="M59" s="7"/>
      <c r="N59" s="15"/>
      <c r="Q59"/>
      <c r="R59" s="13"/>
    </row>
    <row r="60" spans="5:21">
      <c r="E60"/>
      <c r="G60" s="3"/>
      <c r="I60" s="55"/>
      <c r="J60" s="13"/>
      <c r="K60"/>
      <c r="L60" s="14"/>
      <c r="M60" s="7"/>
      <c r="N60" s="15"/>
      <c r="Q60"/>
      <c r="R60" s="13"/>
    </row>
    <row r="61" spans="5:21">
      <c r="E61"/>
      <c r="F61" s="7"/>
      <c r="J61" s="3"/>
      <c r="K61"/>
      <c r="L61"/>
      <c r="M61" s="13"/>
      <c r="O61" s="14"/>
      <c r="P61" s="7"/>
      <c r="Q61" s="15"/>
      <c r="U61" s="13"/>
    </row>
  </sheetData>
  <mergeCells count="4">
    <mergeCell ref="A3:E3"/>
    <mergeCell ref="A30:E30"/>
    <mergeCell ref="A41:E41"/>
    <mergeCell ref="A17:E17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E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U57"/>
  <sheetViews>
    <sheetView workbookViewId="0">
      <selection activeCell="C32" sqref="C32"/>
    </sheetView>
  </sheetViews>
  <sheetFormatPr defaultRowHeight="12.75"/>
  <cols>
    <col min="1" max="1" width="12" customWidth="1"/>
    <col min="2" max="2" width="25.28515625" style="20" customWidth="1"/>
    <col min="3" max="3" width="9.28515625" style="17" customWidth="1"/>
    <col min="4" max="4" width="12" style="7" customWidth="1"/>
    <col min="5" max="5" width="11.85546875" style="3" customWidth="1"/>
    <col min="6" max="6" width="9.140625" style="9"/>
    <col min="7" max="7" width="26.28515625" customWidth="1"/>
    <col min="8" max="8" width="10.28515625" customWidth="1"/>
    <col min="9" max="9" width="15.85546875" style="53" customWidth="1"/>
    <col min="10" max="10" width="24.5703125" customWidth="1"/>
    <col min="11" max="11" width="8.7109375" style="14" customWidth="1"/>
    <col min="12" max="12" width="6.5703125" style="7" customWidth="1"/>
    <col min="13" max="13" width="9.5703125" style="15" customWidth="1"/>
    <col min="17" max="17" width="9.85546875" style="13" bestFit="1" customWidth="1"/>
  </cols>
  <sheetData>
    <row r="1" spans="1:18" ht="33">
      <c r="A1" s="2" t="str">
        <f>CONCATENATE("Division 1 (",E13+E24+E35+E47, " kr)")</f>
        <v>Division 1 (55104 kr)</v>
      </c>
      <c r="B1" s="19"/>
      <c r="C1" s="10"/>
      <c r="D1" s="11"/>
    </row>
    <row r="3" spans="1:18" s="1" customFormat="1" ht="25.5">
      <c r="A3" s="62" t="s">
        <v>46</v>
      </c>
      <c r="B3" s="62"/>
      <c r="C3" s="62"/>
      <c r="D3" s="62"/>
      <c r="E3" s="62"/>
      <c r="F3" s="8"/>
      <c r="I3" s="54"/>
    </row>
    <row r="4" spans="1:18">
      <c r="A4" t="s">
        <v>48</v>
      </c>
      <c r="C4" s="14" t="s">
        <v>8</v>
      </c>
      <c r="D4" s="7" t="s">
        <v>9</v>
      </c>
      <c r="E4" s="16" t="s">
        <v>10</v>
      </c>
      <c r="F4" s="12" t="s">
        <v>11</v>
      </c>
    </row>
    <row r="5" spans="1:18">
      <c r="A5" t="s">
        <v>15</v>
      </c>
      <c r="B5" s="20" t="s">
        <v>40</v>
      </c>
      <c r="C5" s="17">
        <v>850</v>
      </c>
      <c r="D5" s="7">
        <v>9</v>
      </c>
      <c r="E5" s="9">
        <f>C5*D5+F5</f>
        <v>7650</v>
      </c>
    </row>
    <row r="6" spans="1:18">
      <c r="A6" t="s">
        <v>4</v>
      </c>
      <c r="C6" s="17">
        <v>24</v>
      </c>
      <c r="D6" s="7">
        <v>25</v>
      </c>
      <c r="E6" s="9">
        <f t="shared" ref="E6:E11" si="0">C6*D6</f>
        <v>600</v>
      </c>
    </row>
    <row r="7" spans="1:18">
      <c r="A7" t="s">
        <v>4</v>
      </c>
      <c r="C7" s="17">
        <v>24</v>
      </c>
      <c r="D7" s="7">
        <v>17</v>
      </c>
      <c r="E7" s="9">
        <f t="shared" si="0"/>
        <v>408</v>
      </c>
    </row>
    <row r="8" spans="1:18">
      <c r="A8" t="s">
        <v>6</v>
      </c>
      <c r="C8" s="17">
        <f>Sammanfattning!$O$3</f>
        <v>220</v>
      </c>
      <c r="D8" s="7">
        <f>6*4</f>
        <v>24</v>
      </c>
      <c r="E8" s="9">
        <f t="shared" si="0"/>
        <v>5280</v>
      </c>
    </row>
    <row r="9" spans="1:18">
      <c r="A9" t="s">
        <v>12</v>
      </c>
      <c r="C9" s="17">
        <v>250</v>
      </c>
      <c r="D9" s="7">
        <v>12</v>
      </c>
      <c r="E9" s="3">
        <f t="shared" si="0"/>
        <v>3000</v>
      </c>
    </row>
    <row r="10" spans="1:18">
      <c r="A10" t="s">
        <v>30</v>
      </c>
      <c r="C10" s="17">
        <v>1200</v>
      </c>
      <c r="D10" s="7">
        <v>1</v>
      </c>
      <c r="E10" s="3">
        <f t="shared" si="0"/>
        <v>1200</v>
      </c>
    </row>
    <row r="11" spans="1:18">
      <c r="A11" t="s">
        <v>32</v>
      </c>
      <c r="C11" s="17">
        <v>1000</v>
      </c>
      <c r="D11" s="7">
        <v>1</v>
      </c>
      <c r="E11" s="3">
        <f t="shared" si="0"/>
        <v>1000</v>
      </c>
    </row>
    <row r="13" spans="1:18">
      <c r="A13" t="s">
        <v>7</v>
      </c>
      <c r="E13" s="3">
        <f>SUM(E5:E12)</f>
        <v>19138</v>
      </c>
      <c r="G13" s="3"/>
    </row>
    <row r="15" spans="1:18" ht="25.5">
      <c r="A15" s="63" t="s">
        <v>47</v>
      </c>
      <c r="B15" s="63"/>
      <c r="C15" s="63"/>
      <c r="D15" s="63"/>
      <c r="E15" s="63"/>
      <c r="G15" s="3"/>
      <c r="I15" s="55"/>
      <c r="J15" s="13"/>
      <c r="K15"/>
      <c r="L15" s="14"/>
      <c r="M15" s="7"/>
      <c r="N15" s="15"/>
      <c r="Q15"/>
      <c r="R15" s="13"/>
    </row>
    <row r="16" spans="1:18">
      <c r="A16" t="s">
        <v>49</v>
      </c>
      <c r="B16" s="18"/>
      <c r="C16" s="14" t="s">
        <v>8</v>
      </c>
      <c r="D16" s="7" t="s">
        <v>9</v>
      </c>
      <c r="E16" s="16" t="s">
        <v>10</v>
      </c>
      <c r="F16" s="12" t="s">
        <v>11</v>
      </c>
      <c r="G16" s="3"/>
      <c r="I16" s="55"/>
      <c r="J16" s="13"/>
      <c r="K16"/>
      <c r="L16" s="14"/>
      <c r="M16" s="7"/>
      <c r="N16" s="15"/>
      <c r="Q16"/>
      <c r="R16" s="13"/>
    </row>
    <row r="17" spans="1:18">
      <c r="A17" t="s">
        <v>15</v>
      </c>
      <c r="C17" s="17">
        <v>850</v>
      </c>
      <c r="D17" s="7">
        <v>9</v>
      </c>
      <c r="E17" s="9">
        <f>C17*D17</f>
        <v>7650</v>
      </c>
      <c r="I17" s="55"/>
      <c r="J17" s="13"/>
      <c r="K17"/>
      <c r="L17" s="14"/>
      <c r="M17" s="7"/>
      <c r="N17" s="15"/>
      <c r="Q17"/>
      <c r="R17" s="13"/>
    </row>
    <row r="18" spans="1:18">
      <c r="A18" t="s">
        <v>4</v>
      </c>
      <c r="B18" s="64"/>
      <c r="C18" s="17">
        <v>24</v>
      </c>
      <c r="D18" s="7">
        <v>66</v>
      </c>
      <c r="E18" s="9">
        <f t="shared" ref="E18:E22" si="1">C18*D18</f>
        <v>1584</v>
      </c>
      <c r="G18" s="3"/>
      <c r="I18" s="55"/>
      <c r="J18" s="13"/>
      <c r="K18"/>
      <c r="L18" s="14"/>
      <c r="M18" s="7"/>
      <c r="N18" s="15"/>
      <c r="Q18"/>
      <c r="R18" s="13"/>
    </row>
    <row r="19" spans="1:18">
      <c r="A19" t="s">
        <v>6</v>
      </c>
      <c r="B19" s="4"/>
      <c r="C19" s="17">
        <f>Sammanfattning!$O$3</f>
        <v>220</v>
      </c>
      <c r="D19" s="7">
        <f>4*6</f>
        <v>24</v>
      </c>
      <c r="E19" s="9">
        <f t="shared" si="1"/>
        <v>5280</v>
      </c>
      <c r="G19" s="3"/>
      <c r="I19" s="55"/>
      <c r="J19" s="13"/>
      <c r="K19"/>
      <c r="L19" s="14"/>
      <c r="M19" s="7"/>
      <c r="N19" s="15"/>
      <c r="Q19"/>
      <c r="R19" s="13"/>
    </row>
    <row r="20" spans="1:18">
      <c r="A20" t="s">
        <v>12</v>
      </c>
      <c r="C20" s="17">
        <v>250</v>
      </c>
      <c r="D20" s="7">
        <v>12</v>
      </c>
      <c r="E20" s="3">
        <f t="shared" si="1"/>
        <v>3000</v>
      </c>
      <c r="G20" s="3"/>
      <c r="I20" s="55"/>
      <c r="J20" s="13"/>
      <c r="K20"/>
      <c r="L20" s="14"/>
      <c r="M20" s="7"/>
      <c r="N20" s="15"/>
      <c r="Q20"/>
      <c r="R20" s="13"/>
    </row>
    <row r="21" spans="1:18">
      <c r="A21" t="s">
        <v>30</v>
      </c>
      <c r="C21" s="17">
        <v>1200</v>
      </c>
      <c r="D21" s="7">
        <v>1</v>
      </c>
      <c r="E21" s="3">
        <f t="shared" si="1"/>
        <v>1200</v>
      </c>
      <c r="G21" s="3"/>
      <c r="I21" s="55"/>
      <c r="J21" s="13"/>
      <c r="K21"/>
      <c r="L21" s="14"/>
      <c r="M21" s="7"/>
      <c r="N21" s="15"/>
      <c r="Q21"/>
      <c r="R21" s="13"/>
    </row>
    <row r="22" spans="1:18">
      <c r="A22" t="s">
        <v>32</v>
      </c>
      <c r="C22" s="17">
        <v>1000</v>
      </c>
      <c r="D22" s="7">
        <v>1</v>
      </c>
      <c r="E22" s="3">
        <f t="shared" si="1"/>
        <v>1000</v>
      </c>
      <c r="G22" s="3"/>
      <c r="I22" s="55"/>
      <c r="J22" s="13"/>
      <c r="K22"/>
      <c r="L22" s="14"/>
      <c r="M22" s="7"/>
      <c r="N22" s="15"/>
      <c r="Q22"/>
      <c r="R22" s="13"/>
    </row>
    <row r="23" spans="1:18">
      <c r="B23" s="4"/>
      <c r="G23" s="3"/>
      <c r="I23" s="55"/>
      <c r="J23" s="13"/>
      <c r="K23"/>
      <c r="L23" s="14"/>
      <c r="M23" s="7"/>
      <c r="N23" s="15"/>
      <c r="Q23"/>
      <c r="R23" s="13"/>
    </row>
    <row r="24" spans="1:18">
      <c r="A24" t="s">
        <v>7</v>
      </c>
      <c r="B24" s="4"/>
      <c r="E24" s="3">
        <f>SUM(E17:E23)</f>
        <v>19714</v>
      </c>
      <c r="G24" s="3"/>
      <c r="I24" s="55"/>
      <c r="J24" s="13"/>
      <c r="K24"/>
      <c r="L24" s="14"/>
      <c r="M24" s="7"/>
      <c r="N24" s="15"/>
      <c r="Q24"/>
      <c r="R24" s="13"/>
    </row>
    <row r="25" spans="1:18">
      <c r="E25"/>
      <c r="G25" s="3"/>
      <c r="I25" s="55"/>
      <c r="J25" s="13"/>
      <c r="K25"/>
      <c r="L25" s="14"/>
      <c r="M25" s="7"/>
      <c r="N25" s="15"/>
      <c r="Q25"/>
      <c r="R25" s="13"/>
    </row>
    <row r="26" spans="1:18" ht="25.5">
      <c r="A26" s="63" t="s">
        <v>35</v>
      </c>
      <c r="B26" s="63"/>
      <c r="C26" s="63"/>
      <c r="D26" s="63"/>
      <c r="E26" s="63"/>
      <c r="G26" s="3"/>
      <c r="I26" s="55"/>
      <c r="J26" s="13"/>
      <c r="K26"/>
      <c r="L26" s="14"/>
      <c r="M26" s="7"/>
      <c r="N26" s="15"/>
      <c r="Q26"/>
      <c r="R26" s="13"/>
    </row>
    <row r="27" spans="1:18">
      <c r="A27" t="s">
        <v>51</v>
      </c>
      <c r="C27" s="14" t="s">
        <v>8</v>
      </c>
      <c r="D27" s="7" t="s">
        <v>9</v>
      </c>
      <c r="E27" s="16" t="s">
        <v>10</v>
      </c>
      <c r="F27" s="12" t="s">
        <v>11</v>
      </c>
      <c r="G27" s="3"/>
      <c r="I27" s="55"/>
      <c r="J27" s="13"/>
      <c r="K27"/>
      <c r="L27" s="14"/>
      <c r="M27" s="7"/>
      <c r="N27" s="15"/>
      <c r="Q27"/>
      <c r="R27" s="13"/>
    </row>
    <row r="28" spans="1:18">
      <c r="A28" t="s">
        <v>15</v>
      </c>
      <c r="B28" s="64" t="s">
        <v>52</v>
      </c>
      <c r="C28" s="17">
        <v>900</v>
      </c>
      <c r="D28" s="7">
        <v>3</v>
      </c>
      <c r="E28" s="9">
        <f>C28*D28</f>
        <v>2700</v>
      </c>
      <c r="G28" s="3"/>
      <c r="I28" s="55"/>
      <c r="J28" s="13"/>
      <c r="K28"/>
      <c r="L28" s="14"/>
      <c r="M28" s="7"/>
      <c r="N28" s="15"/>
      <c r="Q28"/>
      <c r="R28" s="13"/>
    </row>
    <row r="29" spans="1:18">
      <c r="A29" t="s">
        <v>4</v>
      </c>
      <c r="B29" s="64"/>
      <c r="C29" s="17">
        <v>24</v>
      </c>
      <c r="D29" s="7">
        <f>64*2</f>
        <v>128</v>
      </c>
      <c r="E29" s="9">
        <f t="shared" ref="E29:E33" si="2">C29*D29</f>
        <v>3072</v>
      </c>
      <c r="G29" s="3"/>
      <c r="I29" s="55"/>
      <c r="J29" s="13"/>
      <c r="K29"/>
      <c r="L29" s="14"/>
      <c r="M29" s="7"/>
      <c r="N29" s="15"/>
      <c r="Q29"/>
      <c r="R29" s="13"/>
    </row>
    <row r="30" spans="1:18">
      <c r="A30" t="s">
        <v>6</v>
      </c>
      <c r="C30" s="17">
        <f>Sammanfattning!$O$3</f>
        <v>220</v>
      </c>
      <c r="D30" s="7">
        <f>4*6</f>
        <v>24</v>
      </c>
      <c r="E30" s="9">
        <f t="shared" si="2"/>
        <v>5280</v>
      </c>
      <c r="G30" s="3"/>
      <c r="I30" s="55"/>
      <c r="J30" s="13"/>
      <c r="K30"/>
      <c r="L30" s="14"/>
      <c r="M30" s="7"/>
      <c r="N30" s="15"/>
      <c r="Q30"/>
      <c r="R30" s="13"/>
    </row>
    <row r="31" spans="1:18">
      <c r="A31" t="s">
        <v>12</v>
      </c>
      <c r="C31" s="17">
        <v>250</v>
      </c>
      <c r="D31" s="7">
        <v>12</v>
      </c>
      <c r="E31" s="3">
        <f t="shared" si="2"/>
        <v>3000</v>
      </c>
      <c r="G31" s="3"/>
      <c r="I31" s="55"/>
      <c r="J31" s="13"/>
      <c r="K31"/>
      <c r="L31" s="14"/>
      <c r="M31" s="7"/>
      <c r="N31" s="15"/>
      <c r="Q31"/>
      <c r="R31" s="13"/>
    </row>
    <row r="32" spans="1:18">
      <c r="A32" t="s">
        <v>30</v>
      </c>
      <c r="C32" s="17">
        <v>1200</v>
      </c>
      <c r="D32" s="7">
        <v>1</v>
      </c>
      <c r="E32" s="3">
        <f t="shared" si="2"/>
        <v>1200</v>
      </c>
      <c r="G32" s="3"/>
      <c r="I32" s="55"/>
      <c r="J32" s="13"/>
      <c r="K32"/>
      <c r="L32" s="14"/>
      <c r="M32" s="7"/>
      <c r="N32" s="15"/>
      <c r="Q32"/>
      <c r="R32" s="13"/>
    </row>
    <row r="33" spans="1:18">
      <c r="A33" t="s">
        <v>32</v>
      </c>
      <c r="C33" s="17">
        <v>1000</v>
      </c>
      <c r="D33" s="7">
        <v>1</v>
      </c>
      <c r="E33" s="3">
        <f t="shared" si="2"/>
        <v>1000</v>
      </c>
      <c r="G33" s="3"/>
      <c r="I33" s="55"/>
      <c r="J33" s="13"/>
      <c r="K33"/>
      <c r="L33" s="14"/>
      <c r="M33" s="7"/>
      <c r="N33" s="15"/>
      <c r="Q33"/>
      <c r="R33" s="13"/>
    </row>
    <row r="34" spans="1:18">
      <c r="C34" s="14"/>
      <c r="E34" s="9"/>
      <c r="G34" s="3"/>
      <c r="I34" s="55"/>
      <c r="J34" s="13"/>
      <c r="K34"/>
      <c r="L34" s="14"/>
      <c r="M34" s="7"/>
      <c r="N34" s="15"/>
      <c r="Q34"/>
      <c r="R34" s="13"/>
    </row>
    <row r="35" spans="1:18">
      <c r="A35" t="s">
        <v>7</v>
      </c>
      <c r="C35" s="14"/>
      <c r="E35" s="3">
        <f>SUM(E28:E34)</f>
        <v>16252</v>
      </c>
      <c r="G35" s="3"/>
      <c r="I35" s="55"/>
      <c r="J35" s="13"/>
      <c r="K35"/>
      <c r="L35" s="14"/>
      <c r="M35" s="7"/>
      <c r="N35" s="15"/>
      <c r="Q35"/>
      <c r="R35" s="13"/>
    </row>
    <row r="36" spans="1:18">
      <c r="C36" s="14"/>
      <c r="E36" s="15"/>
      <c r="G36" s="3"/>
      <c r="I36" s="55"/>
      <c r="J36" s="13"/>
      <c r="K36"/>
      <c r="L36" s="14"/>
      <c r="M36" s="7"/>
      <c r="N36" s="15"/>
      <c r="Q36"/>
      <c r="R36" s="13"/>
    </row>
    <row r="37" spans="1:18" ht="25.5">
      <c r="A37" s="63"/>
      <c r="B37" s="63"/>
      <c r="C37" s="63"/>
      <c r="D37" s="63"/>
      <c r="E37" s="63"/>
      <c r="G37" s="3"/>
      <c r="I37" s="55"/>
      <c r="J37" s="13"/>
      <c r="K37"/>
      <c r="L37" s="14"/>
      <c r="M37" s="7"/>
      <c r="N37" s="15"/>
      <c r="Q37"/>
      <c r="R37" s="13"/>
    </row>
    <row r="38" spans="1:18">
      <c r="C38" s="14"/>
      <c r="E38" s="16"/>
      <c r="F38" s="12"/>
      <c r="G38" s="3"/>
      <c r="I38" s="55"/>
      <c r="J38" s="13"/>
      <c r="K38"/>
      <c r="L38" s="14"/>
      <c r="M38" s="7"/>
      <c r="N38" s="15"/>
      <c r="Q38"/>
      <c r="R38" s="13"/>
    </row>
    <row r="39" spans="1:18">
      <c r="C39" s="24"/>
      <c r="E39" s="9"/>
      <c r="G39" s="23"/>
      <c r="I39" s="55"/>
      <c r="J39" s="13"/>
      <c r="K39"/>
      <c r="L39" s="14"/>
      <c r="M39" s="7"/>
      <c r="N39" s="15"/>
      <c r="Q39"/>
      <c r="R39" s="13"/>
    </row>
    <row r="40" spans="1:18">
      <c r="E40" s="9"/>
      <c r="G40" s="3"/>
      <c r="I40" s="55"/>
      <c r="J40" s="13"/>
      <c r="K40"/>
      <c r="L40" s="14"/>
      <c r="M40" s="7"/>
      <c r="N40" s="15"/>
      <c r="Q40"/>
      <c r="R40" s="13"/>
    </row>
    <row r="41" spans="1:18">
      <c r="E41" s="9"/>
      <c r="G41" s="3"/>
      <c r="I41" s="55"/>
      <c r="J41" s="13"/>
      <c r="K41"/>
      <c r="L41" s="14"/>
      <c r="M41" s="7"/>
      <c r="N41" s="15"/>
      <c r="Q41"/>
      <c r="R41" s="13"/>
    </row>
    <row r="42" spans="1:18">
      <c r="E42" s="9"/>
      <c r="G42" s="23"/>
      <c r="I42" s="55"/>
      <c r="J42" s="13"/>
      <c r="K42"/>
      <c r="L42" s="14"/>
      <c r="M42" s="7"/>
      <c r="N42" s="15"/>
      <c r="Q42"/>
      <c r="R42" s="13"/>
    </row>
    <row r="43" spans="1:18">
      <c r="E43" s="9"/>
      <c r="G43" s="3"/>
      <c r="I43" s="55"/>
      <c r="J43" s="13"/>
      <c r="K43"/>
      <c r="L43" s="14"/>
      <c r="M43" s="7"/>
      <c r="N43" s="15"/>
      <c r="Q43"/>
      <c r="R43" s="13"/>
    </row>
    <row r="44" spans="1:18">
      <c r="E44" s="9"/>
      <c r="G44" s="3"/>
      <c r="I44" s="55"/>
      <c r="J44" s="13"/>
      <c r="K44"/>
      <c r="L44" s="14"/>
      <c r="M44" s="7"/>
      <c r="N44" s="15"/>
      <c r="Q44"/>
      <c r="R44" s="13"/>
    </row>
    <row r="45" spans="1:18">
      <c r="G45" s="3"/>
      <c r="I45" s="55"/>
      <c r="J45" s="13"/>
      <c r="K45"/>
      <c r="L45" s="14"/>
      <c r="M45" s="7"/>
      <c r="N45" s="15"/>
      <c r="Q45"/>
      <c r="R45" s="13"/>
    </row>
    <row r="46" spans="1:18">
      <c r="G46" s="3"/>
      <c r="I46" s="55"/>
      <c r="J46" s="13"/>
      <c r="K46"/>
      <c r="L46" s="14"/>
      <c r="M46" s="7"/>
      <c r="N46" s="15"/>
      <c r="Q46"/>
      <c r="R46" s="13"/>
    </row>
    <row r="47" spans="1:18">
      <c r="G47" s="3"/>
      <c r="I47" s="55"/>
      <c r="J47" s="13"/>
      <c r="K47"/>
      <c r="L47" s="14"/>
      <c r="M47" s="7"/>
      <c r="N47" s="15"/>
      <c r="Q47"/>
      <c r="R47" s="13"/>
    </row>
    <row r="48" spans="1:18">
      <c r="G48" s="3"/>
      <c r="I48" s="55"/>
      <c r="J48" s="13"/>
      <c r="K48"/>
      <c r="L48" s="14"/>
      <c r="M48" s="7"/>
      <c r="N48" s="15"/>
      <c r="Q48"/>
      <c r="R48" s="13"/>
    </row>
    <row r="49" spans="5:21">
      <c r="E49" s="4"/>
      <c r="G49" s="3"/>
      <c r="I49" s="55"/>
      <c r="J49" s="13"/>
      <c r="K49"/>
      <c r="L49" s="14"/>
      <c r="M49" s="7"/>
      <c r="N49" s="15"/>
      <c r="Q49"/>
      <c r="R49" s="13"/>
    </row>
    <row r="50" spans="5:21">
      <c r="E50" s="13"/>
      <c r="G50" s="3"/>
      <c r="I50" s="55"/>
      <c r="J50" s="13"/>
      <c r="K50"/>
      <c r="L50" s="14"/>
      <c r="M50" s="7"/>
      <c r="N50" s="15"/>
      <c r="Q50"/>
      <c r="R50" s="13"/>
    </row>
    <row r="51" spans="5:21">
      <c r="E51"/>
      <c r="G51" s="3"/>
      <c r="I51" s="55"/>
      <c r="J51" s="13"/>
      <c r="K51"/>
      <c r="L51" s="14"/>
      <c r="M51" s="7"/>
      <c r="N51" s="15"/>
      <c r="Q51"/>
      <c r="R51" s="13"/>
    </row>
    <row r="52" spans="5:21">
      <c r="E52"/>
      <c r="G52" s="3"/>
      <c r="I52" s="55"/>
      <c r="J52" s="13"/>
      <c r="K52"/>
      <c r="L52" s="14"/>
      <c r="M52" s="7"/>
      <c r="N52" s="15"/>
      <c r="Q52"/>
      <c r="R52" s="13"/>
    </row>
    <row r="53" spans="5:21">
      <c r="E53"/>
      <c r="G53" s="3"/>
      <c r="I53" s="55"/>
      <c r="J53" s="13"/>
      <c r="K53"/>
      <c r="L53" s="14"/>
      <c r="M53" s="7"/>
      <c r="N53" s="15"/>
      <c r="Q53"/>
      <c r="R53" s="13"/>
    </row>
    <row r="54" spans="5:21">
      <c r="E54"/>
      <c r="G54" s="3"/>
      <c r="I54" s="55"/>
      <c r="J54" s="13"/>
      <c r="K54"/>
      <c r="L54" s="14"/>
      <c r="M54" s="7"/>
      <c r="N54" s="15"/>
      <c r="Q54"/>
      <c r="R54" s="13"/>
    </row>
    <row r="55" spans="5:21">
      <c r="E55"/>
      <c r="G55" s="3"/>
      <c r="I55" s="55"/>
      <c r="J55" s="13"/>
      <c r="K55"/>
      <c r="L55" s="14"/>
      <c r="M55" s="7"/>
      <c r="N55" s="15"/>
      <c r="Q55"/>
      <c r="R55" s="13"/>
    </row>
    <row r="56" spans="5:21">
      <c r="E56"/>
      <c r="G56" s="3"/>
      <c r="I56" s="55"/>
      <c r="J56" s="13"/>
      <c r="K56"/>
      <c r="L56" s="14"/>
      <c r="M56" s="7"/>
      <c r="N56" s="15"/>
      <c r="Q56"/>
      <c r="R56" s="13"/>
    </row>
    <row r="57" spans="5:21">
      <c r="E57"/>
      <c r="F57" s="7"/>
      <c r="J57" s="3"/>
      <c r="K57"/>
      <c r="L57"/>
      <c r="M57" s="13"/>
      <c r="O57" s="14"/>
      <c r="P57" s="7"/>
      <c r="Q57" s="15"/>
      <c r="U57" s="13"/>
    </row>
  </sheetData>
  <mergeCells count="4">
    <mergeCell ref="A3:E3"/>
    <mergeCell ref="A15:E15"/>
    <mergeCell ref="A26:E26"/>
    <mergeCell ref="A37:E37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F17"/>
  <sheetViews>
    <sheetView workbookViewId="0">
      <selection activeCell="D5" sqref="D5"/>
    </sheetView>
  </sheetViews>
  <sheetFormatPr defaultRowHeight="12.75"/>
  <cols>
    <col min="2" max="2" width="16.5703125" customWidth="1"/>
    <col min="5" max="5" width="9.85546875" bestFit="1" customWidth="1"/>
  </cols>
  <sheetData>
    <row r="3" spans="1:6" ht="25.5">
      <c r="A3" s="63" t="s">
        <v>56</v>
      </c>
      <c r="B3" s="63"/>
      <c r="C3" s="63"/>
      <c r="D3" s="63"/>
      <c r="E3" s="63"/>
      <c r="F3" s="9"/>
    </row>
    <row r="4" spans="1:6">
      <c r="A4" t="s">
        <v>53</v>
      </c>
      <c r="B4" s="18"/>
      <c r="C4" s="14" t="s">
        <v>8</v>
      </c>
      <c r="D4" s="7" t="s">
        <v>9</v>
      </c>
      <c r="E4" s="16" t="s">
        <v>10</v>
      </c>
      <c r="F4" s="12" t="s">
        <v>11</v>
      </c>
    </row>
    <row r="5" spans="1:6">
      <c r="A5" t="s">
        <v>15</v>
      </c>
      <c r="B5" s="18"/>
      <c r="C5" s="17">
        <v>750</v>
      </c>
      <c r="D5" s="7">
        <f>4*6</f>
        <v>24</v>
      </c>
      <c r="E5" s="9">
        <f>C5*D5</f>
        <v>18000</v>
      </c>
      <c r="F5" s="9"/>
    </row>
    <row r="6" spans="1:6">
      <c r="A6" t="s">
        <v>2</v>
      </c>
      <c r="B6" s="4"/>
      <c r="C6" s="17"/>
      <c r="D6" s="7"/>
      <c r="E6" s="9">
        <f>C6*D6+F6</f>
        <v>0</v>
      </c>
      <c r="F6" s="9"/>
    </row>
    <row r="7" spans="1:6">
      <c r="A7" t="s">
        <v>3</v>
      </c>
      <c r="B7" s="20"/>
      <c r="C7" s="17">
        <v>5000</v>
      </c>
      <c r="D7" s="7">
        <v>1</v>
      </c>
      <c r="E7" s="9">
        <f t="shared" ref="E7:E13" si="0">C7*D7</f>
        <v>5000</v>
      </c>
      <c r="F7" s="9"/>
    </row>
    <row r="8" spans="1:6">
      <c r="A8" t="s">
        <v>4</v>
      </c>
      <c r="B8" s="4"/>
      <c r="C8" s="17">
        <v>10</v>
      </c>
      <c r="D8" s="7">
        <v>120</v>
      </c>
      <c r="E8" s="9">
        <f t="shared" si="0"/>
        <v>1200</v>
      </c>
      <c r="F8" s="9"/>
    </row>
    <row r="9" spans="1:6">
      <c r="A9" t="s">
        <v>4</v>
      </c>
      <c r="B9" s="4"/>
      <c r="C9" s="17">
        <v>24</v>
      </c>
      <c r="D9" s="7">
        <v>120</v>
      </c>
      <c r="E9" s="9">
        <f t="shared" si="0"/>
        <v>2880</v>
      </c>
      <c r="F9" s="9"/>
    </row>
    <row r="10" spans="1:6">
      <c r="A10" t="s">
        <v>4</v>
      </c>
      <c r="B10" s="4"/>
      <c r="C10" s="17">
        <v>24</v>
      </c>
      <c r="D10" s="7">
        <v>20</v>
      </c>
      <c r="E10" s="9">
        <f t="shared" si="0"/>
        <v>480</v>
      </c>
      <c r="F10" s="9"/>
    </row>
    <row r="11" spans="1:6">
      <c r="A11" t="s">
        <v>5</v>
      </c>
      <c r="B11" s="4"/>
      <c r="C11" s="17"/>
      <c r="D11" s="7"/>
      <c r="E11" s="9">
        <f t="shared" si="0"/>
        <v>0</v>
      </c>
      <c r="F11" s="9"/>
    </row>
    <row r="12" spans="1:6">
      <c r="A12" t="s">
        <v>6</v>
      </c>
      <c r="B12" s="4"/>
      <c r="C12" s="17">
        <f>Sammanfattning!$O$3</f>
        <v>220</v>
      </c>
      <c r="D12" s="7">
        <f>4*11</f>
        <v>44</v>
      </c>
      <c r="E12" s="9">
        <f t="shared" si="0"/>
        <v>9680</v>
      </c>
      <c r="F12" s="9"/>
    </row>
    <row r="13" spans="1:6">
      <c r="A13" t="s">
        <v>12</v>
      </c>
      <c r="B13" s="20"/>
      <c r="C13" s="17"/>
      <c r="D13" s="7"/>
      <c r="E13" s="3">
        <f t="shared" si="0"/>
        <v>0</v>
      </c>
      <c r="F13" s="9"/>
    </row>
    <row r="14" spans="1:6">
      <c r="B14" s="4"/>
      <c r="C14" s="17"/>
      <c r="D14" s="7"/>
      <c r="E14" s="3"/>
      <c r="F14" s="9"/>
    </row>
    <row r="15" spans="1:6">
      <c r="A15" t="s">
        <v>7</v>
      </c>
      <c r="B15" s="4"/>
      <c r="C15" s="17"/>
      <c r="D15" s="7"/>
      <c r="E15" s="3">
        <f>SUM(E5:E14)</f>
        <v>37240</v>
      </c>
      <c r="F15" s="9"/>
    </row>
    <row r="16" spans="1:6">
      <c r="B16" s="4"/>
      <c r="C16" s="17"/>
      <c r="D16" s="7"/>
      <c r="E16" s="3"/>
      <c r="F16" s="9"/>
    </row>
    <row r="17" spans="2:6">
      <c r="B17" s="4"/>
      <c r="C17" s="17"/>
      <c r="D17" s="7"/>
      <c r="E17" s="4"/>
      <c r="F17" s="9"/>
    </row>
  </sheetData>
  <mergeCells count="1">
    <mergeCell ref="A3:E3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I31"/>
  <sheetViews>
    <sheetView topLeftCell="A4" workbookViewId="0">
      <selection activeCell="G32" sqref="G32"/>
    </sheetView>
  </sheetViews>
  <sheetFormatPr defaultRowHeight="12.75"/>
  <cols>
    <col min="1" max="1" width="10.7109375" customWidth="1"/>
    <col min="2" max="2" width="16.5703125" customWidth="1"/>
    <col min="3" max="3" width="10" bestFit="1" customWidth="1"/>
    <col min="5" max="5" width="11" bestFit="1" customWidth="1"/>
    <col min="7" max="7" width="6.5703125" customWidth="1"/>
    <col min="8" max="8" width="19.85546875" customWidth="1"/>
  </cols>
  <sheetData>
    <row r="3" spans="1:9" ht="25.5">
      <c r="A3" s="63" t="s">
        <v>20</v>
      </c>
      <c r="B3" s="63"/>
      <c r="C3" s="63"/>
      <c r="D3" s="63"/>
      <c r="E3" s="63"/>
      <c r="F3" s="9"/>
    </row>
    <row r="4" spans="1:9">
      <c r="B4" s="18"/>
      <c r="C4" s="14" t="s">
        <v>8</v>
      </c>
      <c r="D4" s="7" t="s">
        <v>9</v>
      </c>
      <c r="E4" s="16" t="s">
        <v>10</v>
      </c>
      <c r="F4" s="12" t="s">
        <v>11</v>
      </c>
      <c r="G4" t="s">
        <v>34</v>
      </c>
      <c r="H4" s="58">
        <v>10.5</v>
      </c>
    </row>
    <row r="5" spans="1:9">
      <c r="A5" t="s">
        <v>15</v>
      </c>
      <c r="B5" s="18"/>
      <c r="C5" s="17">
        <v>900</v>
      </c>
      <c r="D5" s="7">
        <f>9*4</f>
        <v>36</v>
      </c>
      <c r="E5" s="9">
        <f t="shared" ref="E5:E13" si="0">C5*D5+F5</f>
        <v>32400</v>
      </c>
      <c r="F5" s="9"/>
      <c r="G5" s="57"/>
      <c r="I5" s="59"/>
    </row>
    <row r="6" spans="1:9">
      <c r="A6" t="s">
        <v>54</v>
      </c>
      <c r="B6" s="4"/>
      <c r="C6" s="17">
        <v>2000</v>
      </c>
      <c r="D6" s="7">
        <v>7</v>
      </c>
      <c r="E6" s="9">
        <f t="shared" si="0"/>
        <v>14000</v>
      </c>
      <c r="F6" s="9"/>
    </row>
    <row r="7" spans="1:9">
      <c r="A7" t="s">
        <v>55</v>
      </c>
      <c r="B7" s="4"/>
      <c r="C7" s="17">
        <v>2500</v>
      </c>
      <c r="D7" s="7">
        <v>1</v>
      </c>
      <c r="E7" s="9">
        <f t="shared" si="0"/>
        <v>2500</v>
      </c>
      <c r="F7" s="9"/>
    </row>
    <row r="8" spans="1:9">
      <c r="A8" t="s">
        <v>3</v>
      </c>
      <c r="B8" s="20"/>
      <c r="C8" s="17">
        <v>10000</v>
      </c>
      <c r="D8" s="7">
        <v>1</v>
      </c>
      <c r="E8" s="9">
        <f t="shared" si="0"/>
        <v>10000</v>
      </c>
      <c r="F8" s="9"/>
    </row>
    <row r="9" spans="1:9">
      <c r="A9" t="s">
        <v>4</v>
      </c>
      <c r="B9" s="4"/>
      <c r="C9" s="17">
        <v>14</v>
      </c>
      <c r="D9" s="7">
        <v>20</v>
      </c>
      <c r="E9" s="9">
        <f t="shared" si="0"/>
        <v>280</v>
      </c>
      <c r="F9" s="9"/>
    </row>
    <row r="10" spans="1:9">
      <c r="A10" t="s">
        <v>5</v>
      </c>
      <c r="B10" s="4"/>
      <c r="C10" s="17">
        <v>500</v>
      </c>
      <c r="D10" s="7">
        <v>1</v>
      </c>
      <c r="E10" s="9">
        <f>C10*D10+F10</f>
        <v>500</v>
      </c>
      <c r="F10" s="9"/>
    </row>
    <row r="11" spans="1:9">
      <c r="A11" t="s">
        <v>6</v>
      </c>
      <c r="B11" s="4"/>
      <c r="C11" s="17">
        <f>Sammanfattning!$O$3</f>
        <v>220</v>
      </c>
      <c r="D11" s="7">
        <f>9*8</f>
        <v>72</v>
      </c>
      <c r="E11" s="9">
        <f t="shared" si="0"/>
        <v>15840</v>
      </c>
      <c r="F11" s="9"/>
    </row>
    <row r="12" spans="1:9">
      <c r="A12" t="s">
        <v>32</v>
      </c>
      <c r="B12" s="20" t="s">
        <v>33</v>
      </c>
      <c r="C12" s="17">
        <v>1500</v>
      </c>
      <c r="D12" s="7">
        <v>1</v>
      </c>
      <c r="E12" s="9">
        <f t="shared" si="0"/>
        <v>1500</v>
      </c>
      <c r="F12" s="9"/>
    </row>
    <row r="13" spans="1:9">
      <c r="A13" t="s">
        <v>32</v>
      </c>
      <c r="B13" s="20"/>
      <c r="C13" s="17">
        <v>2000</v>
      </c>
      <c r="D13" s="7">
        <v>1</v>
      </c>
      <c r="E13" s="9">
        <f t="shared" si="0"/>
        <v>2000</v>
      </c>
      <c r="F13" s="9"/>
    </row>
    <row r="14" spans="1:9">
      <c r="B14" s="4"/>
      <c r="C14" s="17"/>
      <c r="D14" s="7"/>
      <c r="E14" s="3"/>
      <c r="F14" s="9"/>
    </row>
    <row r="15" spans="1:9">
      <c r="A15" t="s">
        <v>7</v>
      </c>
      <c r="B15" s="4"/>
      <c r="C15" s="17"/>
      <c r="D15" s="7"/>
      <c r="E15" s="3">
        <f>SUM(E5:E14)</f>
        <v>79020</v>
      </c>
      <c r="F15" s="9"/>
    </row>
    <row r="16" spans="1:9">
      <c r="B16" s="4"/>
      <c r="C16" s="17"/>
      <c r="D16" s="7"/>
      <c r="E16" s="3"/>
      <c r="F16" s="9"/>
    </row>
    <row r="17" spans="1:8">
      <c r="B17" s="4"/>
      <c r="C17" s="17"/>
      <c r="D17" s="7"/>
      <c r="E17" s="4"/>
      <c r="F17" s="9"/>
    </row>
    <row r="19" spans="1:8">
      <c r="B19" s="18"/>
      <c r="C19" s="14" t="s">
        <v>8</v>
      </c>
      <c r="D19" s="7" t="s">
        <v>9</v>
      </c>
      <c r="E19" s="16" t="s">
        <v>10</v>
      </c>
      <c r="F19" s="12" t="s">
        <v>11</v>
      </c>
    </row>
    <row r="20" spans="1:8">
      <c r="A20" t="s">
        <v>15</v>
      </c>
      <c r="B20" s="18"/>
      <c r="C20" s="17">
        <v>900</v>
      </c>
      <c r="D20" s="7">
        <f>9*2</f>
        <v>18</v>
      </c>
      <c r="E20" s="9">
        <f>C20*D20+F20</f>
        <v>16200</v>
      </c>
      <c r="F20" s="9"/>
      <c r="G20" s="57"/>
    </row>
    <row r="21" spans="1:8">
      <c r="A21" t="s">
        <v>54</v>
      </c>
      <c r="B21" s="4"/>
      <c r="C21" s="17">
        <v>2000</v>
      </c>
      <c r="D21" s="7">
        <v>4</v>
      </c>
      <c r="E21" s="9">
        <f>C21*D21+F21</f>
        <v>8000</v>
      </c>
      <c r="F21" s="9"/>
    </row>
    <row r="22" spans="1:8">
      <c r="A22" t="s">
        <v>3</v>
      </c>
      <c r="B22" s="20"/>
      <c r="C22" s="17">
        <v>5000</v>
      </c>
      <c r="D22" s="7">
        <v>1</v>
      </c>
      <c r="E22" s="9">
        <f>C22*D22</f>
        <v>5000</v>
      </c>
      <c r="F22" s="9"/>
    </row>
    <row r="23" spans="1:8">
      <c r="A23" t="s">
        <v>4</v>
      </c>
      <c r="B23" s="4"/>
      <c r="C23" s="17">
        <v>14</v>
      </c>
      <c r="D23" s="7">
        <v>20</v>
      </c>
      <c r="E23" s="9">
        <f>C23*D23</f>
        <v>280</v>
      </c>
      <c r="F23" s="9"/>
    </row>
    <row r="24" spans="1:8">
      <c r="A24" t="s">
        <v>5</v>
      </c>
      <c r="B24" s="4"/>
      <c r="C24" s="17"/>
      <c r="D24" s="7"/>
      <c r="E24" s="9">
        <f>C24*D24</f>
        <v>0</v>
      </c>
      <c r="F24" s="9"/>
      <c r="H24" s="56"/>
    </row>
    <row r="25" spans="1:8">
      <c r="A25" t="s">
        <v>6</v>
      </c>
      <c r="B25" s="4"/>
      <c r="C25" s="17">
        <f>Sammanfattning!$O$3</f>
        <v>220</v>
      </c>
      <c r="D25" s="7">
        <f>4*9</f>
        <v>36</v>
      </c>
      <c r="E25" s="9">
        <f>C25*D25</f>
        <v>7920</v>
      </c>
      <c r="F25" s="9"/>
    </row>
    <row r="26" spans="1:8">
      <c r="A26" t="s">
        <v>32</v>
      </c>
      <c r="B26" s="20" t="s">
        <v>33</v>
      </c>
      <c r="C26" s="17">
        <v>1500</v>
      </c>
      <c r="D26" s="7">
        <v>1</v>
      </c>
      <c r="E26" s="3">
        <f>C26*D26</f>
        <v>1500</v>
      </c>
      <c r="F26" s="9"/>
    </row>
    <row r="27" spans="1:8">
      <c r="A27" t="s">
        <v>32</v>
      </c>
      <c r="B27" s="20"/>
      <c r="C27" s="17">
        <v>1000</v>
      </c>
      <c r="D27" s="7">
        <v>1</v>
      </c>
      <c r="E27" s="3">
        <f>C27*D27</f>
        <v>1000</v>
      </c>
      <c r="F27" s="9"/>
    </row>
    <row r="28" spans="1:8">
      <c r="B28" s="4"/>
      <c r="C28" s="17"/>
      <c r="D28" s="7"/>
      <c r="E28" s="3"/>
      <c r="F28" s="9"/>
    </row>
    <row r="29" spans="1:8">
      <c r="A29" t="s">
        <v>7</v>
      </c>
      <c r="B29" s="4"/>
      <c r="C29" s="17"/>
      <c r="D29" s="7"/>
      <c r="E29" s="3">
        <f>SUM(E20:E28)</f>
        <v>39900</v>
      </c>
      <c r="F29" s="9"/>
    </row>
    <row r="30" spans="1:8">
      <c r="B30" s="4"/>
      <c r="C30" s="17"/>
      <c r="D30" s="7"/>
      <c r="E30" s="3"/>
      <c r="F30" s="9"/>
    </row>
    <row r="31" spans="1:8">
      <c r="B31" s="4"/>
      <c r="C31" s="17"/>
      <c r="D31" s="7"/>
      <c r="E31" s="4"/>
      <c r="F31" s="9"/>
    </row>
  </sheetData>
  <mergeCells count="1">
    <mergeCell ref="A3:E3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Kommentarer</vt:lpstr>
      <vt:lpstr>Sammanfattning</vt:lpstr>
      <vt:lpstr>Elitserien</vt:lpstr>
      <vt:lpstr>Div 1</vt:lpstr>
      <vt:lpstr>10-manna</vt:lpstr>
      <vt:lpstr>Europacupen</vt:lpstr>
    </vt:vector>
  </TitlesOfParts>
  <Company>SCANDECOR MARKETING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C-J Ryner</dc:creator>
  <cp:lastModifiedBy>Carl-Johan Ryner</cp:lastModifiedBy>
  <cp:lastPrinted>2007-01-29T13:34:39Z</cp:lastPrinted>
  <dcterms:created xsi:type="dcterms:W3CDTF">2007-01-11T09:42:57Z</dcterms:created>
  <dcterms:modified xsi:type="dcterms:W3CDTF">2010-03-21T21:06:48Z</dcterms:modified>
</cp:coreProperties>
</file>